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eterandBirgitte\Dropbox\Private\1 Go Kart\"/>
    </mc:Choice>
  </mc:AlternateContent>
  <bookViews>
    <workbookView xWindow="0" yWindow="0" windowWidth="28770" windowHeight="12195"/>
  </bookViews>
  <sheets>
    <sheet name="Gearing" sheetId="1" r:id="rId1"/>
    <sheet name="RPM vs Speed Graph" sheetId="2" r:id="rId2"/>
  </sheets>
  <externalReferences>
    <externalReference r:id="rId3"/>
  </externalReferenc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1" i="1" l="1"/>
  <c r="D111" i="1"/>
  <c r="L111" i="1"/>
  <c r="J111" i="1"/>
  <c r="F111" i="1"/>
  <c r="E111" i="1"/>
  <c r="G111" i="1"/>
  <c r="H111" i="1"/>
  <c r="I111" i="1"/>
  <c r="K111" i="1"/>
  <c r="M111" i="1"/>
  <c r="N111" i="1"/>
  <c r="P111" i="1"/>
  <c r="R111" i="1"/>
  <c r="B110" i="1"/>
  <c r="D110" i="1"/>
  <c r="L110" i="1"/>
  <c r="J61" i="1"/>
  <c r="J41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F110" i="1"/>
  <c r="E110" i="1"/>
  <c r="G110" i="1"/>
  <c r="H41" i="1"/>
  <c r="H61" i="1"/>
  <c r="H110" i="1"/>
  <c r="I110" i="1"/>
  <c r="K110" i="1"/>
  <c r="M110" i="1"/>
  <c r="N110" i="1"/>
  <c r="P110" i="1"/>
  <c r="R110" i="1"/>
  <c r="B109" i="1"/>
  <c r="D109" i="1"/>
  <c r="L109" i="1"/>
  <c r="F109" i="1"/>
  <c r="E109" i="1"/>
  <c r="G109" i="1"/>
  <c r="H109" i="1"/>
  <c r="I109" i="1"/>
  <c r="K109" i="1"/>
  <c r="M109" i="1"/>
  <c r="N109" i="1"/>
  <c r="P109" i="1"/>
  <c r="R109" i="1"/>
  <c r="B108" i="1"/>
  <c r="D108" i="1"/>
  <c r="L108" i="1"/>
  <c r="F108" i="1"/>
  <c r="E108" i="1"/>
  <c r="G108" i="1"/>
  <c r="H108" i="1"/>
  <c r="I108" i="1"/>
  <c r="K108" i="1"/>
  <c r="M108" i="1"/>
  <c r="N108" i="1"/>
  <c r="P108" i="1"/>
  <c r="R108" i="1"/>
  <c r="B107" i="1"/>
  <c r="D107" i="1"/>
  <c r="L107" i="1"/>
  <c r="F107" i="1"/>
  <c r="E107" i="1"/>
  <c r="G107" i="1"/>
  <c r="H107" i="1"/>
  <c r="I107" i="1"/>
  <c r="K107" i="1"/>
  <c r="M107" i="1"/>
  <c r="N107" i="1"/>
  <c r="P107" i="1"/>
  <c r="R107" i="1"/>
  <c r="B106" i="1"/>
  <c r="D106" i="1"/>
  <c r="L106" i="1"/>
  <c r="F106" i="1"/>
  <c r="E106" i="1"/>
  <c r="G106" i="1"/>
  <c r="H106" i="1"/>
  <c r="I106" i="1"/>
  <c r="K106" i="1"/>
  <c r="M106" i="1"/>
  <c r="N106" i="1"/>
  <c r="P106" i="1"/>
  <c r="R106" i="1"/>
  <c r="B105" i="1"/>
  <c r="D105" i="1"/>
  <c r="L105" i="1"/>
  <c r="F105" i="1"/>
  <c r="E105" i="1"/>
  <c r="G105" i="1"/>
  <c r="H105" i="1"/>
  <c r="I105" i="1"/>
  <c r="K105" i="1"/>
  <c r="M105" i="1"/>
  <c r="N105" i="1"/>
  <c r="P105" i="1"/>
  <c r="R105" i="1"/>
  <c r="B104" i="1"/>
  <c r="D104" i="1"/>
  <c r="L104" i="1"/>
  <c r="F104" i="1"/>
  <c r="E104" i="1"/>
  <c r="G104" i="1"/>
  <c r="H104" i="1"/>
  <c r="I104" i="1"/>
  <c r="K104" i="1"/>
  <c r="M104" i="1"/>
  <c r="N104" i="1"/>
  <c r="P104" i="1"/>
  <c r="R104" i="1"/>
  <c r="B103" i="1"/>
  <c r="D103" i="1"/>
  <c r="L103" i="1"/>
  <c r="F103" i="1"/>
  <c r="E103" i="1"/>
  <c r="G103" i="1"/>
  <c r="H103" i="1"/>
  <c r="I103" i="1"/>
  <c r="K103" i="1"/>
  <c r="M103" i="1"/>
  <c r="N103" i="1"/>
  <c r="P103" i="1"/>
  <c r="R103" i="1"/>
  <c r="B102" i="1"/>
  <c r="D102" i="1"/>
  <c r="L102" i="1"/>
  <c r="F102" i="1"/>
  <c r="E102" i="1"/>
  <c r="G102" i="1"/>
  <c r="H102" i="1"/>
  <c r="I102" i="1"/>
  <c r="K102" i="1"/>
  <c r="M102" i="1"/>
  <c r="N102" i="1"/>
  <c r="P102" i="1"/>
  <c r="R102" i="1"/>
  <c r="B101" i="1"/>
  <c r="D101" i="1"/>
  <c r="L101" i="1"/>
  <c r="F101" i="1"/>
  <c r="E101" i="1"/>
  <c r="G101" i="1"/>
  <c r="H101" i="1"/>
  <c r="I101" i="1"/>
  <c r="K101" i="1"/>
  <c r="M101" i="1"/>
  <c r="N101" i="1"/>
  <c r="P101" i="1"/>
  <c r="R101" i="1"/>
  <c r="B100" i="1"/>
  <c r="D100" i="1"/>
  <c r="L100" i="1"/>
  <c r="F100" i="1"/>
  <c r="E100" i="1"/>
  <c r="G100" i="1"/>
  <c r="H100" i="1"/>
  <c r="I100" i="1"/>
  <c r="K100" i="1"/>
  <c r="M100" i="1"/>
  <c r="N100" i="1"/>
  <c r="P100" i="1"/>
  <c r="R100" i="1"/>
  <c r="B99" i="1"/>
  <c r="D99" i="1"/>
  <c r="L99" i="1"/>
  <c r="F99" i="1"/>
  <c r="E99" i="1"/>
  <c r="G99" i="1"/>
  <c r="H99" i="1"/>
  <c r="I99" i="1"/>
  <c r="K99" i="1"/>
  <c r="M99" i="1"/>
  <c r="N99" i="1"/>
  <c r="P99" i="1"/>
  <c r="R99" i="1"/>
  <c r="B98" i="1"/>
  <c r="D98" i="1"/>
  <c r="L98" i="1"/>
  <c r="F98" i="1"/>
  <c r="E98" i="1"/>
  <c r="G98" i="1"/>
  <c r="H98" i="1"/>
  <c r="I98" i="1"/>
  <c r="K98" i="1"/>
  <c r="M98" i="1"/>
  <c r="N98" i="1"/>
  <c r="P98" i="1"/>
  <c r="R98" i="1"/>
  <c r="B97" i="1"/>
  <c r="D97" i="1"/>
  <c r="L97" i="1"/>
  <c r="F97" i="1"/>
  <c r="E97" i="1"/>
  <c r="G97" i="1"/>
  <c r="H97" i="1"/>
  <c r="I97" i="1"/>
  <c r="K97" i="1"/>
  <c r="M97" i="1"/>
  <c r="N97" i="1"/>
  <c r="P97" i="1"/>
  <c r="R97" i="1"/>
  <c r="B96" i="1"/>
  <c r="D96" i="1"/>
  <c r="L96" i="1"/>
  <c r="F96" i="1"/>
  <c r="E96" i="1"/>
  <c r="G96" i="1"/>
  <c r="H96" i="1"/>
  <c r="I96" i="1"/>
  <c r="K96" i="1"/>
  <c r="M96" i="1"/>
  <c r="N96" i="1"/>
  <c r="P96" i="1"/>
  <c r="R96" i="1"/>
  <c r="B95" i="1"/>
  <c r="D95" i="1"/>
  <c r="L95" i="1"/>
  <c r="F95" i="1"/>
  <c r="E95" i="1"/>
  <c r="G95" i="1"/>
  <c r="H95" i="1"/>
  <c r="I95" i="1"/>
  <c r="K95" i="1"/>
  <c r="M95" i="1"/>
  <c r="N95" i="1"/>
  <c r="P95" i="1"/>
  <c r="R95" i="1"/>
  <c r="B94" i="1"/>
  <c r="D94" i="1"/>
  <c r="L94" i="1"/>
  <c r="F94" i="1"/>
  <c r="E94" i="1"/>
  <c r="G94" i="1"/>
  <c r="H94" i="1"/>
  <c r="I94" i="1"/>
  <c r="K94" i="1"/>
  <c r="M94" i="1"/>
  <c r="N94" i="1"/>
  <c r="P94" i="1"/>
  <c r="R94" i="1"/>
  <c r="B93" i="1"/>
  <c r="D93" i="1"/>
  <c r="L93" i="1"/>
  <c r="F93" i="1"/>
  <c r="E93" i="1"/>
  <c r="G93" i="1"/>
  <c r="H93" i="1"/>
  <c r="I93" i="1"/>
  <c r="K93" i="1"/>
  <c r="M93" i="1"/>
  <c r="N93" i="1"/>
  <c r="P93" i="1"/>
  <c r="R93" i="1"/>
  <c r="B92" i="1"/>
  <c r="D92" i="1"/>
  <c r="L92" i="1"/>
  <c r="F92" i="1"/>
  <c r="E92" i="1"/>
  <c r="G92" i="1"/>
  <c r="H92" i="1"/>
  <c r="I92" i="1"/>
  <c r="K92" i="1"/>
  <c r="M92" i="1"/>
  <c r="N92" i="1"/>
  <c r="P92" i="1"/>
  <c r="R92" i="1"/>
  <c r="B91" i="1"/>
  <c r="D91" i="1"/>
  <c r="L91" i="1"/>
  <c r="F91" i="1"/>
  <c r="E91" i="1"/>
  <c r="G91" i="1"/>
  <c r="H91" i="1"/>
  <c r="I91" i="1"/>
  <c r="K91" i="1"/>
  <c r="M91" i="1"/>
  <c r="N91" i="1"/>
  <c r="P91" i="1"/>
  <c r="R91" i="1"/>
  <c r="R90" i="1"/>
  <c r="B86" i="1"/>
  <c r="D86" i="1"/>
  <c r="L86" i="1"/>
  <c r="J86" i="1"/>
  <c r="F86" i="1"/>
  <c r="E86" i="1"/>
  <c r="G86" i="1"/>
  <c r="H86" i="1"/>
  <c r="I86" i="1"/>
  <c r="K86" i="1"/>
  <c r="M86" i="1"/>
  <c r="N86" i="1"/>
  <c r="P86" i="1"/>
  <c r="R86" i="1"/>
  <c r="B85" i="1"/>
  <c r="D85" i="1"/>
  <c r="L8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F85" i="1"/>
  <c r="E85" i="1"/>
  <c r="G85" i="1"/>
  <c r="H85" i="1"/>
  <c r="I85" i="1"/>
  <c r="K85" i="1"/>
  <c r="M85" i="1"/>
  <c r="N85" i="1"/>
  <c r="P85" i="1"/>
  <c r="R85" i="1"/>
  <c r="B84" i="1"/>
  <c r="D84" i="1"/>
  <c r="L84" i="1"/>
  <c r="F84" i="1"/>
  <c r="E84" i="1"/>
  <c r="G84" i="1"/>
  <c r="H84" i="1"/>
  <c r="I84" i="1"/>
  <c r="K84" i="1"/>
  <c r="M84" i="1"/>
  <c r="N84" i="1"/>
  <c r="P84" i="1"/>
  <c r="R84" i="1"/>
  <c r="B83" i="1"/>
  <c r="D83" i="1"/>
  <c r="L83" i="1"/>
  <c r="F83" i="1"/>
  <c r="E83" i="1"/>
  <c r="G83" i="1"/>
  <c r="H83" i="1"/>
  <c r="I83" i="1"/>
  <c r="K83" i="1"/>
  <c r="M83" i="1"/>
  <c r="N83" i="1"/>
  <c r="P83" i="1"/>
  <c r="R83" i="1"/>
  <c r="B82" i="1"/>
  <c r="D82" i="1"/>
  <c r="L82" i="1"/>
  <c r="F82" i="1"/>
  <c r="E82" i="1"/>
  <c r="G82" i="1"/>
  <c r="H82" i="1"/>
  <c r="I82" i="1"/>
  <c r="K82" i="1"/>
  <c r="M82" i="1"/>
  <c r="N82" i="1"/>
  <c r="P82" i="1"/>
  <c r="R82" i="1"/>
  <c r="B81" i="1"/>
  <c r="D81" i="1"/>
  <c r="L81" i="1"/>
  <c r="F81" i="1"/>
  <c r="E81" i="1"/>
  <c r="G81" i="1"/>
  <c r="H81" i="1"/>
  <c r="I81" i="1"/>
  <c r="K81" i="1"/>
  <c r="M81" i="1"/>
  <c r="N81" i="1"/>
  <c r="P81" i="1"/>
  <c r="R81" i="1"/>
  <c r="B80" i="1"/>
  <c r="D80" i="1"/>
  <c r="L80" i="1"/>
  <c r="F80" i="1"/>
  <c r="E80" i="1"/>
  <c r="G80" i="1"/>
  <c r="H80" i="1"/>
  <c r="I80" i="1"/>
  <c r="K80" i="1"/>
  <c r="M80" i="1"/>
  <c r="N80" i="1"/>
  <c r="P80" i="1"/>
  <c r="R80" i="1"/>
  <c r="B79" i="1"/>
  <c r="D79" i="1"/>
  <c r="L79" i="1"/>
  <c r="F79" i="1"/>
  <c r="E79" i="1"/>
  <c r="G79" i="1"/>
  <c r="H79" i="1"/>
  <c r="I79" i="1"/>
  <c r="K79" i="1"/>
  <c r="M79" i="1"/>
  <c r="N79" i="1"/>
  <c r="P79" i="1"/>
  <c r="R79" i="1"/>
  <c r="B78" i="1"/>
  <c r="D78" i="1"/>
  <c r="L78" i="1"/>
  <c r="F78" i="1"/>
  <c r="E78" i="1"/>
  <c r="G78" i="1"/>
  <c r="H78" i="1"/>
  <c r="I78" i="1"/>
  <c r="K78" i="1"/>
  <c r="M78" i="1"/>
  <c r="N78" i="1"/>
  <c r="P78" i="1"/>
  <c r="R78" i="1"/>
  <c r="B77" i="1"/>
  <c r="D77" i="1"/>
  <c r="L77" i="1"/>
  <c r="F77" i="1"/>
  <c r="E77" i="1"/>
  <c r="G77" i="1"/>
  <c r="H77" i="1"/>
  <c r="I77" i="1"/>
  <c r="K77" i="1"/>
  <c r="M77" i="1"/>
  <c r="N77" i="1"/>
  <c r="P77" i="1"/>
  <c r="R77" i="1"/>
  <c r="B76" i="1"/>
  <c r="D76" i="1"/>
  <c r="L76" i="1"/>
  <c r="F76" i="1"/>
  <c r="E76" i="1"/>
  <c r="G76" i="1"/>
  <c r="H76" i="1"/>
  <c r="I76" i="1"/>
  <c r="K76" i="1"/>
  <c r="M76" i="1"/>
  <c r="N76" i="1"/>
  <c r="P76" i="1"/>
  <c r="R76" i="1"/>
  <c r="B75" i="1"/>
  <c r="D75" i="1"/>
  <c r="L75" i="1"/>
  <c r="F75" i="1"/>
  <c r="E75" i="1"/>
  <c r="G75" i="1"/>
  <c r="H75" i="1"/>
  <c r="I75" i="1"/>
  <c r="K75" i="1"/>
  <c r="M75" i="1"/>
  <c r="N75" i="1"/>
  <c r="P75" i="1"/>
  <c r="R75" i="1"/>
  <c r="B74" i="1"/>
  <c r="D74" i="1"/>
  <c r="L74" i="1"/>
  <c r="F74" i="1"/>
  <c r="E74" i="1"/>
  <c r="G74" i="1"/>
  <c r="H74" i="1"/>
  <c r="I74" i="1"/>
  <c r="K74" i="1"/>
  <c r="M74" i="1"/>
  <c r="N74" i="1"/>
  <c r="P74" i="1"/>
  <c r="R74" i="1"/>
  <c r="B73" i="1"/>
  <c r="D73" i="1"/>
  <c r="L73" i="1"/>
  <c r="F73" i="1"/>
  <c r="E73" i="1"/>
  <c r="G73" i="1"/>
  <c r="H73" i="1"/>
  <c r="I73" i="1"/>
  <c r="K73" i="1"/>
  <c r="M73" i="1"/>
  <c r="N73" i="1"/>
  <c r="P73" i="1"/>
  <c r="R73" i="1"/>
  <c r="B72" i="1"/>
  <c r="D72" i="1"/>
  <c r="L72" i="1"/>
  <c r="F72" i="1"/>
  <c r="E72" i="1"/>
  <c r="G72" i="1"/>
  <c r="H72" i="1"/>
  <c r="I72" i="1"/>
  <c r="K72" i="1"/>
  <c r="M72" i="1"/>
  <c r="N72" i="1"/>
  <c r="P72" i="1"/>
  <c r="R72" i="1"/>
  <c r="B71" i="1"/>
  <c r="D71" i="1"/>
  <c r="L71" i="1"/>
  <c r="F71" i="1"/>
  <c r="E71" i="1"/>
  <c r="G71" i="1"/>
  <c r="H71" i="1"/>
  <c r="I71" i="1"/>
  <c r="K71" i="1"/>
  <c r="M71" i="1"/>
  <c r="N71" i="1"/>
  <c r="P71" i="1"/>
  <c r="R71" i="1"/>
  <c r="B70" i="1"/>
  <c r="D70" i="1"/>
  <c r="L70" i="1"/>
  <c r="F70" i="1"/>
  <c r="E70" i="1"/>
  <c r="G70" i="1"/>
  <c r="H70" i="1"/>
  <c r="I70" i="1"/>
  <c r="K70" i="1"/>
  <c r="M70" i="1"/>
  <c r="N70" i="1"/>
  <c r="P70" i="1"/>
  <c r="R70" i="1"/>
  <c r="B69" i="1"/>
  <c r="D69" i="1"/>
  <c r="L69" i="1"/>
  <c r="F69" i="1"/>
  <c r="E69" i="1"/>
  <c r="G69" i="1"/>
  <c r="H69" i="1"/>
  <c r="I69" i="1"/>
  <c r="K69" i="1"/>
  <c r="M69" i="1"/>
  <c r="N69" i="1"/>
  <c r="P69" i="1"/>
  <c r="R69" i="1"/>
  <c r="B68" i="1"/>
  <c r="D68" i="1"/>
  <c r="L68" i="1"/>
  <c r="F68" i="1"/>
  <c r="E68" i="1"/>
  <c r="G68" i="1"/>
  <c r="H68" i="1"/>
  <c r="I68" i="1"/>
  <c r="K68" i="1"/>
  <c r="M68" i="1"/>
  <c r="N68" i="1"/>
  <c r="P68" i="1"/>
  <c r="R68" i="1"/>
  <c r="B67" i="1"/>
  <c r="D67" i="1"/>
  <c r="L67" i="1"/>
  <c r="F67" i="1"/>
  <c r="E67" i="1"/>
  <c r="G67" i="1"/>
  <c r="H67" i="1"/>
  <c r="I67" i="1"/>
  <c r="K67" i="1"/>
  <c r="M67" i="1"/>
  <c r="N67" i="1"/>
  <c r="P67" i="1"/>
  <c r="R67" i="1"/>
  <c r="B66" i="1"/>
  <c r="D66" i="1"/>
  <c r="L66" i="1"/>
  <c r="F66" i="1"/>
  <c r="E66" i="1"/>
  <c r="G66" i="1"/>
  <c r="H66" i="1"/>
  <c r="I66" i="1"/>
  <c r="K66" i="1"/>
  <c r="M66" i="1"/>
  <c r="N66" i="1"/>
  <c r="P66" i="1"/>
  <c r="R66" i="1"/>
  <c r="R65" i="1"/>
  <c r="D61" i="1"/>
  <c r="L61" i="1"/>
  <c r="F61" i="1"/>
  <c r="E61" i="1"/>
  <c r="G61" i="1"/>
  <c r="I61" i="1"/>
  <c r="K61" i="1"/>
  <c r="M61" i="1"/>
  <c r="N61" i="1"/>
  <c r="P61" i="1"/>
  <c r="R61" i="1"/>
  <c r="D60" i="1"/>
  <c r="L60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F60" i="1"/>
  <c r="E60" i="1"/>
  <c r="G60" i="1"/>
  <c r="H60" i="1"/>
  <c r="I60" i="1"/>
  <c r="K60" i="1"/>
  <c r="M60" i="1"/>
  <c r="N60" i="1"/>
  <c r="P60" i="1"/>
  <c r="R60" i="1"/>
  <c r="D59" i="1"/>
  <c r="L59" i="1"/>
  <c r="F59" i="1"/>
  <c r="E59" i="1"/>
  <c r="G59" i="1"/>
  <c r="H59" i="1"/>
  <c r="I59" i="1"/>
  <c r="K59" i="1"/>
  <c r="M59" i="1"/>
  <c r="N59" i="1"/>
  <c r="P59" i="1"/>
  <c r="R59" i="1"/>
  <c r="D58" i="1"/>
  <c r="L58" i="1"/>
  <c r="F58" i="1"/>
  <c r="E58" i="1"/>
  <c r="G58" i="1"/>
  <c r="H58" i="1"/>
  <c r="I58" i="1"/>
  <c r="K58" i="1"/>
  <c r="M58" i="1"/>
  <c r="N58" i="1"/>
  <c r="P58" i="1"/>
  <c r="R58" i="1"/>
  <c r="D57" i="1"/>
  <c r="L57" i="1"/>
  <c r="F57" i="1"/>
  <c r="E57" i="1"/>
  <c r="G57" i="1"/>
  <c r="H57" i="1"/>
  <c r="I57" i="1"/>
  <c r="K57" i="1"/>
  <c r="M57" i="1"/>
  <c r="N57" i="1"/>
  <c r="P57" i="1"/>
  <c r="R57" i="1"/>
  <c r="D56" i="1"/>
  <c r="L56" i="1"/>
  <c r="F56" i="1"/>
  <c r="E56" i="1"/>
  <c r="G56" i="1"/>
  <c r="H56" i="1"/>
  <c r="I56" i="1"/>
  <c r="K56" i="1"/>
  <c r="M56" i="1"/>
  <c r="N56" i="1"/>
  <c r="P56" i="1"/>
  <c r="R56" i="1"/>
  <c r="D55" i="1"/>
  <c r="L55" i="1"/>
  <c r="F55" i="1"/>
  <c r="E55" i="1"/>
  <c r="G55" i="1"/>
  <c r="H55" i="1"/>
  <c r="I55" i="1"/>
  <c r="K55" i="1"/>
  <c r="M55" i="1"/>
  <c r="N55" i="1"/>
  <c r="P55" i="1"/>
  <c r="R55" i="1"/>
  <c r="D54" i="1"/>
  <c r="L54" i="1"/>
  <c r="F54" i="1"/>
  <c r="E54" i="1"/>
  <c r="G54" i="1"/>
  <c r="H54" i="1"/>
  <c r="I54" i="1"/>
  <c r="K54" i="1"/>
  <c r="M54" i="1"/>
  <c r="N54" i="1"/>
  <c r="P54" i="1"/>
  <c r="R54" i="1"/>
  <c r="D53" i="1"/>
  <c r="L53" i="1"/>
  <c r="F53" i="1"/>
  <c r="E53" i="1"/>
  <c r="G53" i="1"/>
  <c r="H53" i="1"/>
  <c r="I53" i="1"/>
  <c r="K53" i="1"/>
  <c r="M53" i="1"/>
  <c r="N53" i="1"/>
  <c r="P53" i="1"/>
  <c r="R53" i="1"/>
  <c r="D52" i="1"/>
  <c r="L52" i="1"/>
  <c r="F52" i="1"/>
  <c r="E52" i="1"/>
  <c r="G52" i="1"/>
  <c r="H52" i="1"/>
  <c r="I52" i="1"/>
  <c r="K52" i="1"/>
  <c r="M52" i="1"/>
  <c r="N52" i="1"/>
  <c r="P52" i="1"/>
  <c r="R52" i="1"/>
  <c r="D51" i="1"/>
  <c r="L51" i="1"/>
  <c r="F51" i="1"/>
  <c r="E51" i="1"/>
  <c r="G51" i="1"/>
  <c r="H51" i="1"/>
  <c r="I51" i="1"/>
  <c r="K51" i="1"/>
  <c r="M51" i="1"/>
  <c r="N51" i="1"/>
  <c r="P51" i="1"/>
  <c r="R51" i="1"/>
  <c r="D50" i="1"/>
  <c r="L50" i="1"/>
  <c r="F50" i="1"/>
  <c r="E50" i="1"/>
  <c r="G50" i="1"/>
  <c r="H50" i="1"/>
  <c r="I50" i="1"/>
  <c r="K50" i="1"/>
  <c r="M50" i="1"/>
  <c r="N50" i="1"/>
  <c r="P50" i="1"/>
  <c r="R50" i="1"/>
  <c r="D49" i="1"/>
  <c r="L49" i="1"/>
  <c r="F49" i="1"/>
  <c r="E49" i="1"/>
  <c r="G49" i="1"/>
  <c r="H49" i="1"/>
  <c r="I49" i="1"/>
  <c r="K49" i="1"/>
  <c r="M49" i="1"/>
  <c r="N49" i="1"/>
  <c r="P49" i="1"/>
  <c r="R49" i="1"/>
  <c r="D48" i="1"/>
  <c r="L48" i="1"/>
  <c r="F48" i="1"/>
  <c r="E48" i="1"/>
  <c r="G48" i="1"/>
  <c r="H48" i="1"/>
  <c r="I48" i="1"/>
  <c r="K48" i="1"/>
  <c r="M48" i="1"/>
  <c r="N48" i="1"/>
  <c r="P48" i="1"/>
  <c r="R48" i="1"/>
  <c r="D47" i="1"/>
  <c r="L47" i="1"/>
  <c r="F47" i="1"/>
  <c r="E47" i="1"/>
  <c r="G47" i="1"/>
  <c r="H47" i="1"/>
  <c r="I47" i="1"/>
  <c r="K47" i="1"/>
  <c r="M47" i="1"/>
  <c r="N47" i="1"/>
  <c r="P47" i="1"/>
  <c r="R47" i="1"/>
  <c r="D46" i="1"/>
  <c r="L46" i="1"/>
  <c r="F46" i="1"/>
  <c r="E46" i="1"/>
  <c r="G46" i="1"/>
  <c r="H46" i="1"/>
  <c r="I46" i="1"/>
  <c r="K46" i="1"/>
  <c r="M46" i="1"/>
  <c r="N46" i="1"/>
  <c r="P46" i="1"/>
  <c r="R46" i="1"/>
  <c r="D45" i="1"/>
  <c r="L45" i="1"/>
  <c r="F45" i="1"/>
  <c r="E45" i="1"/>
  <c r="G45" i="1"/>
  <c r="H45" i="1"/>
  <c r="I45" i="1"/>
  <c r="K45" i="1"/>
  <c r="M45" i="1"/>
  <c r="N45" i="1"/>
  <c r="P45" i="1"/>
  <c r="R45" i="1"/>
  <c r="D44" i="1"/>
  <c r="L44" i="1"/>
  <c r="F44" i="1"/>
  <c r="E44" i="1"/>
  <c r="G44" i="1"/>
  <c r="H44" i="1"/>
  <c r="I44" i="1"/>
  <c r="K44" i="1"/>
  <c r="M44" i="1"/>
  <c r="N44" i="1"/>
  <c r="P44" i="1"/>
  <c r="R44" i="1"/>
  <c r="D43" i="1"/>
  <c r="L43" i="1"/>
  <c r="F43" i="1"/>
  <c r="E43" i="1"/>
  <c r="G43" i="1"/>
  <c r="H43" i="1"/>
  <c r="I43" i="1"/>
  <c r="K43" i="1"/>
  <c r="M43" i="1"/>
  <c r="N43" i="1"/>
  <c r="P43" i="1"/>
  <c r="R43" i="1"/>
  <c r="D42" i="1"/>
  <c r="L42" i="1"/>
  <c r="F42" i="1"/>
  <c r="E42" i="1"/>
  <c r="G42" i="1"/>
  <c r="H42" i="1"/>
  <c r="I42" i="1"/>
  <c r="K42" i="1"/>
  <c r="M42" i="1"/>
  <c r="N42" i="1"/>
  <c r="P42" i="1"/>
  <c r="R42" i="1"/>
  <c r="D41" i="1"/>
  <c r="L41" i="1"/>
  <c r="F41" i="1"/>
  <c r="E41" i="1"/>
  <c r="G41" i="1"/>
  <c r="I41" i="1"/>
  <c r="K41" i="1"/>
  <c r="M41" i="1"/>
  <c r="N41" i="1"/>
  <c r="P41" i="1"/>
  <c r="R41" i="1"/>
  <c r="R40" i="1"/>
  <c r="D29" i="1"/>
  <c r="L29" i="1"/>
  <c r="G29" i="1"/>
  <c r="I29" i="1"/>
  <c r="K29" i="1"/>
  <c r="M29" i="1"/>
  <c r="N29" i="1"/>
  <c r="P29" i="1"/>
  <c r="R29" i="1"/>
  <c r="D28" i="1"/>
  <c r="L28" i="1"/>
  <c r="G28" i="1"/>
  <c r="I28" i="1"/>
  <c r="K28" i="1"/>
  <c r="M28" i="1"/>
  <c r="N28" i="1"/>
  <c r="P28" i="1"/>
  <c r="R28" i="1"/>
  <c r="D27" i="1"/>
  <c r="L27" i="1"/>
  <c r="G27" i="1"/>
  <c r="I27" i="1"/>
  <c r="K27" i="1"/>
  <c r="M27" i="1"/>
  <c r="N27" i="1"/>
  <c r="P27" i="1"/>
  <c r="R27" i="1"/>
  <c r="D26" i="1"/>
  <c r="L26" i="1"/>
  <c r="G26" i="1"/>
  <c r="I26" i="1"/>
  <c r="K26" i="1"/>
  <c r="M26" i="1"/>
  <c r="N26" i="1"/>
  <c r="P26" i="1"/>
  <c r="R26" i="1"/>
  <c r="D25" i="1"/>
  <c r="L25" i="1"/>
  <c r="G25" i="1"/>
  <c r="I25" i="1"/>
  <c r="K25" i="1"/>
  <c r="M25" i="1"/>
  <c r="N25" i="1"/>
  <c r="P25" i="1"/>
  <c r="R25" i="1"/>
  <c r="D24" i="1"/>
  <c r="L24" i="1"/>
  <c r="G24" i="1"/>
  <c r="I24" i="1"/>
  <c r="K24" i="1"/>
  <c r="M24" i="1"/>
  <c r="N24" i="1"/>
  <c r="P24" i="1"/>
  <c r="R24" i="1"/>
  <c r="D23" i="1"/>
  <c r="L23" i="1"/>
  <c r="G23" i="1"/>
  <c r="I23" i="1"/>
  <c r="K23" i="1"/>
  <c r="M23" i="1"/>
  <c r="N23" i="1"/>
  <c r="P23" i="1"/>
  <c r="R23" i="1"/>
  <c r="D22" i="1"/>
  <c r="L22" i="1"/>
  <c r="G22" i="1"/>
  <c r="I22" i="1"/>
  <c r="K22" i="1"/>
  <c r="M22" i="1"/>
  <c r="N22" i="1"/>
  <c r="P22" i="1"/>
  <c r="R22" i="1"/>
  <c r="E17" i="1"/>
  <c r="G17" i="1"/>
  <c r="J17" i="1"/>
  <c r="K17" i="1"/>
  <c r="L17" i="1"/>
  <c r="O17" i="1"/>
  <c r="Q17" i="1"/>
  <c r="P17" i="1"/>
  <c r="H17" i="1"/>
  <c r="I17" i="1"/>
  <c r="E16" i="1"/>
  <c r="G16" i="1"/>
  <c r="J16" i="1"/>
  <c r="K16" i="1"/>
  <c r="L16" i="1"/>
  <c r="O16" i="1"/>
  <c r="Q16" i="1"/>
  <c r="P16" i="1"/>
  <c r="H16" i="1"/>
  <c r="I16" i="1"/>
  <c r="E15" i="1"/>
  <c r="G15" i="1"/>
  <c r="J15" i="1"/>
  <c r="K15" i="1"/>
  <c r="L15" i="1"/>
  <c r="O15" i="1"/>
  <c r="Q15" i="1"/>
  <c r="P15" i="1"/>
  <c r="H15" i="1"/>
  <c r="I15" i="1"/>
  <c r="M10" i="1"/>
  <c r="I10" i="1"/>
  <c r="J10" i="1"/>
  <c r="C10" i="1"/>
  <c r="D10" i="1"/>
  <c r="E10" i="1"/>
  <c r="K10" i="1"/>
  <c r="L10" i="1"/>
  <c r="M9" i="1"/>
  <c r="I9" i="1"/>
  <c r="J9" i="1"/>
  <c r="C9" i="1"/>
  <c r="D9" i="1"/>
  <c r="E9" i="1"/>
  <c r="K9" i="1"/>
  <c r="L9" i="1"/>
  <c r="M8" i="1"/>
  <c r="I8" i="1"/>
  <c r="J8" i="1"/>
  <c r="C8" i="1"/>
  <c r="D8" i="1"/>
  <c r="E8" i="1"/>
  <c r="K8" i="1"/>
  <c r="L8" i="1"/>
  <c r="M7" i="1"/>
  <c r="I7" i="1"/>
  <c r="J7" i="1"/>
  <c r="C7" i="1"/>
  <c r="D7" i="1"/>
  <c r="E7" i="1"/>
  <c r="K7" i="1"/>
  <c r="L7" i="1"/>
  <c r="M6" i="1"/>
  <c r="I6" i="1"/>
  <c r="J6" i="1"/>
  <c r="C6" i="1"/>
  <c r="D6" i="1"/>
  <c r="E6" i="1"/>
  <c r="K6" i="1"/>
  <c r="L6" i="1"/>
  <c r="M5" i="1"/>
  <c r="I5" i="1"/>
  <c r="J5" i="1"/>
  <c r="C5" i="1"/>
  <c r="D5" i="1"/>
  <c r="E5" i="1"/>
  <c r="K5" i="1"/>
  <c r="L5" i="1"/>
  <c r="M4" i="1"/>
  <c r="I4" i="1"/>
  <c r="J4" i="1"/>
  <c r="C4" i="1"/>
  <c r="D4" i="1"/>
  <c r="E4" i="1"/>
  <c r="K4" i="1"/>
  <c r="L4" i="1"/>
  <c r="M3" i="1"/>
  <c r="I3" i="1"/>
  <c r="J3" i="1"/>
  <c r="C3" i="1"/>
  <c r="D3" i="1"/>
  <c r="E3" i="1"/>
  <c r="K3" i="1"/>
  <c r="L3" i="1"/>
</calcChain>
</file>

<file path=xl/sharedStrings.xml><?xml version="1.0" encoding="utf-8"?>
<sst xmlns="http://schemas.openxmlformats.org/spreadsheetml/2006/main" count="114" uniqueCount="54">
  <si>
    <t>Gearing Ratio</t>
  </si>
  <si>
    <t>Inches</t>
  </si>
  <si>
    <t>CM</t>
  </si>
  <si>
    <t>Circ CM</t>
  </si>
  <si>
    <t>Circ M</t>
  </si>
  <si>
    <t>RPM</t>
  </si>
  <si>
    <t>Axle Teeth</t>
  </si>
  <si>
    <t>Clutch Teeth</t>
  </si>
  <si>
    <t>Ratio</t>
  </si>
  <si>
    <t>RPH</t>
  </si>
  <si>
    <t>MetrePH</t>
  </si>
  <si>
    <t>KPH</t>
  </si>
  <si>
    <t>Applicable Calculator Formulae</t>
  </si>
  <si>
    <t>PI = 3.14159</t>
  </si>
  <si>
    <t>PI * D = C (3.14159 * wheel/tire diameter = circumference of wheel and tire combo)</t>
  </si>
  <si>
    <t>at / ct = GR (gear ratio = axle teeth / clutch or engine teeth)</t>
  </si>
  <si>
    <t>RPM / GR = WRPM (engine RPM / gear ration = Wheel RPM)</t>
  </si>
  <si>
    <t>C / 12 = Cf (circumference of wheel/tire combo in feet = circumference / 12 inches)</t>
  </si>
  <si>
    <t>FPM = Cf * WRPM (wheel RPM * circumference in feet = feet per minute)</t>
  </si>
  <si>
    <t>FPM * 60 = FPH (feet per minute * 60 minutes = feet per hour)</t>
  </si>
  <si>
    <t>FPH / 5280 = MPH (feet per hour / 5280 feet = miles per hour)</t>
  </si>
  <si>
    <t>Ground Clearance from Sprocket teeth</t>
  </si>
  <si>
    <t>Teeth</t>
  </si>
  <si>
    <t>Pitch MM</t>
  </si>
  <si>
    <t>PI</t>
  </si>
  <si>
    <t>Dia mm</t>
  </si>
  <si>
    <t>Chain-mm</t>
  </si>
  <si>
    <t>Total Dia mm</t>
  </si>
  <si>
    <t>Total Dia CM</t>
  </si>
  <si>
    <t>Dia In</t>
  </si>
  <si>
    <t>Total Radius mm</t>
  </si>
  <si>
    <t>Radius CM</t>
  </si>
  <si>
    <t>Radius IN</t>
  </si>
  <si>
    <t>Wheel In</t>
  </si>
  <si>
    <t>Clearance In</t>
  </si>
  <si>
    <t>Wheel CM</t>
  </si>
  <si>
    <t>Clearance CM</t>
  </si>
  <si>
    <t>Ratio Torque Convertor</t>
  </si>
  <si>
    <t>Diameter In</t>
  </si>
  <si>
    <t>Circ. In</t>
  </si>
  <si>
    <t>CVT Ratio</t>
  </si>
  <si>
    <t>CVT Adjusted</t>
  </si>
  <si>
    <t>Engine RPM</t>
  </si>
  <si>
    <t>Wheel RPM</t>
  </si>
  <si>
    <t>Circ in Feet</t>
  </si>
  <si>
    <t>Feet per Min</t>
  </si>
  <si>
    <t>Feet Per Hour</t>
  </si>
  <si>
    <t>Feet per Mile</t>
  </si>
  <si>
    <t>MPH</t>
  </si>
  <si>
    <t>KM per Mile</t>
  </si>
  <si>
    <t>KMH</t>
  </si>
  <si>
    <t>Model with Torque Converter  through rev range</t>
  </si>
  <si>
    <t>Low</t>
  </si>
  <si>
    <t>High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</si>
</sst>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64" formatCode="_-* #,##0.0_-;\-* #,##0.0_-;_-* &quot;-&quot;??_-;_-@_-"/>
    <numFmt numFmtId="165" formatCode="_-* #,##0_-;\-* #,##0_-;_-* &quot;-&quot;??_-;_-@_-"/>
    <numFmt numFmtId="166" formatCode="0.0"/>
    <numFmt numFmtId="167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8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164" fontId="3" fillId="0" borderId="0" xfId="1" applyNumberFormat="1" applyFont="1"/>
    <xf numFmtId="165" fontId="3" fillId="0" borderId="0" xfId="1" applyNumberFormat="1" applyFont="1"/>
    <xf numFmtId="0" fontId="4" fillId="0" borderId="0" xfId="0" applyFont="1" applyAlignment="1">
      <alignment horizontal="center" wrapText="1"/>
    </xf>
    <xf numFmtId="43" fontId="3" fillId="0" borderId="0" xfId="1" applyFont="1"/>
    <xf numFmtId="43" fontId="3" fillId="0" borderId="0" xfId="0" applyNumberFormat="1" applyFont="1"/>
    <xf numFmtId="0" fontId="4" fillId="0" borderId="0" xfId="0" applyFont="1" applyAlignment="1">
      <alignment horizontal="center"/>
    </xf>
    <xf numFmtId="165" fontId="3" fillId="2" borderId="0" xfId="1" applyNumberFormat="1" applyFont="1" applyFill="1" applyAlignment="1">
      <alignment horizontal="center"/>
    </xf>
    <xf numFmtId="0" fontId="3" fillId="3" borderId="0" xfId="0" applyFont="1" applyFill="1" applyAlignment="1">
      <alignment horizontal="center"/>
    </xf>
    <xf numFmtId="165" fontId="3" fillId="4" borderId="0" xfId="1" applyNumberFormat="1" applyFont="1" applyFill="1" applyAlignment="1">
      <alignment horizontal="center"/>
    </xf>
    <xf numFmtId="0" fontId="3" fillId="5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6" borderId="0" xfId="0" applyFont="1" applyFill="1" applyAlignment="1">
      <alignment horizontal="center"/>
    </xf>
    <xf numFmtId="0" fontId="3" fillId="7" borderId="0" xfId="0" applyFont="1" applyFill="1" applyAlignment="1">
      <alignment horizontal="center"/>
    </xf>
    <xf numFmtId="0" fontId="3" fillId="8" borderId="0" xfId="0" applyFont="1" applyFill="1" applyAlignment="1">
      <alignment horizontal="center"/>
    </xf>
    <xf numFmtId="165" fontId="3" fillId="0" borderId="0" xfId="0" applyNumberFormat="1" applyFont="1"/>
    <xf numFmtId="0" fontId="3" fillId="6" borderId="0" xfId="0" applyFont="1" applyFill="1"/>
    <xf numFmtId="0" fontId="3" fillId="7" borderId="0" xfId="0" applyFont="1" applyFill="1"/>
    <xf numFmtId="0" fontId="3" fillId="8" borderId="0" xfId="0" applyFont="1" applyFill="1"/>
    <xf numFmtId="0" fontId="3" fillId="3" borderId="0" xfId="0" applyFont="1" applyFill="1"/>
    <xf numFmtId="165" fontId="3" fillId="2" borderId="0" xfId="0" applyNumberFormat="1" applyFont="1" applyFill="1"/>
    <xf numFmtId="166" fontId="3" fillId="0" borderId="0" xfId="0" applyNumberFormat="1" applyFont="1"/>
    <xf numFmtId="167" fontId="3" fillId="0" borderId="0" xfId="0" applyNumberFormat="1" applyFont="1"/>
    <xf numFmtId="0" fontId="3" fillId="5" borderId="0" xfId="0" applyFont="1" applyFill="1"/>
    <xf numFmtId="165" fontId="3" fillId="4" borderId="0" xfId="0" applyNumberFormat="1" applyFont="1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Engine Revs vs KMH for Torque Converter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Gearing!$R$40</c:f>
              <c:strCache>
                <c:ptCount val="1"/>
                <c:pt idx="0">
                  <c:v>53 Teeth - KMH</c:v>
                </c:pt>
              </c:strCache>
            </c:strRef>
          </c:tx>
          <c:marker>
            <c:symbol val="none"/>
          </c:marker>
          <c:cat>
            <c:numRef>
              <c:f>Gearing!$J$91:$J$111</c:f>
              <c:numCache>
                <c:formatCode>_(* #,##0_);_(* \(#,##0\);_(* "-"??_);_(@_)</c:formatCode>
                <c:ptCount val="21"/>
                <c:pt idx="0" formatCode="_-* #,##0_-;\-* #,##0_-;_-* &quot;-&quot;??_-;_-@_-">
                  <c:v>1500</c:v>
                </c:pt>
                <c:pt idx="1">
                  <c:v>1600</c:v>
                </c:pt>
                <c:pt idx="2">
                  <c:v>1700</c:v>
                </c:pt>
                <c:pt idx="3">
                  <c:v>1800</c:v>
                </c:pt>
                <c:pt idx="4">
                  <c:v>1900</c:v>
                </c:pt>
                <c:pt idx="5">
                  <c:v>2000</c:v>
                </c:pt>
                <c:pt idx="6">
                  <c:v>2100</c:v>
                </c:pt>
                <c:pt idx="7">
                  <c:v>2200</c:v>
                </c:pt>
                <c:pt idx="8">
                  <c:v>2300</c:v>
                </c:pt>
                <c:pt idx="9">
                  <c:v>2400</c:v>
                </c:pt>
                <c:pt idx="10">
                  <c:v>2500</c:v>
                </c:pt>
                <c:pt idx="11">
                  <c:v>2600</c:v>
                </c:pt>
                <c:pt idx="12">
                  <c:v>2700</c:v>
                </c:pt>
                <c:pt idx="13">
                  <c:v>2800</c:v>
                </c:pt>
                <c:pt idx="14">
                  <c:v>2900</c:v>
                </c:pt>
                <c:pt idx="15">
                  <c:v>3000</c:v>
                </c:pt>
                <c:pt idx="16">
                  <c:v>3100</c:v>
                </c:pt>
                <c:pt idx="17">
                  <c:v>3200</c:v>
                </c:pt>
                <c:pt idx="18">
                  <c:v>3300</c:v>
                </c:pt>
                <c:pt idx="19">
                  <c:v>3400</c:v>
                </c:pt>
                <c:pt idx="20" formatCode="_-* #,##0_-;\-* #,##0_-;_-* &quot;-&quot;??_-;_-@_-">
                  <c:v>3500</c:v>
                </c:pt>
              </c:numCache>
            </c:numRef>
          </c:cat>
          <c:val>
            <c:numRef>
              <c:f>Gearing!$R$41:$R$61</c:f>
              <c:numCache>
                <c:formatCode>_(* #,##0.00_);_(* \(#,##0.00\);_(* "-"??_);_(@_)</c:formatCode>
                <c:ptCount val="21"/>
                <c:pt idx="0">
                  <c:v>7.8290793811320754</c:v>
                </c:pt>
                <c:pt idx="1">
                  <c:v>8.6389841446974618</c:v>
                </c:pt>
                <c:pt idx="2">
                  <c:v>9.5067392485175191</c:v>
                </c:pt>
                <c:pt idx="3">
                  <c:v>10.4387725081761</c:v>
                </c:pt>
                <c:pt idx="4">
                  <c:v>11.442500633962263</c:v>
                </c:pt>
                <c:pt idx="5">
                  <c:v>12.526527009811321</c:v>
                </c:pt>
                <c:pt idx="6">
                  <c:v>13.70088891698113</c:v>
                </c:pt>
                <c:pt idx="7">
                  <c:v>14.977369250861356</c:v>
                </c:pt>
                <c:pt idx="8">
                  <c:v>16.369893251457974</c:v>
                </c:pt>
                <c:pt idx="9">
                  <c:v>17.895038585444741</c:v>
                </c:pt>
                <c:pt idx="10">
                  <c:v>19.572698452830185</c:v>
                </c:pt>
                <c:pt idx="11">
                  <c:v>21.42695409572989</c:v>
                </c:pt>
                <c:pt idx="12">
                  <c:v>23.487238143396223</c:v>
                </c:pt>
                <c:pt idx="13">
                  <c:v>25.789908549611539</c:v>
                </c:pt>
                <c:pt idx="14">
                  <c:v>28.380412756603771</c:v>
                </c:pt>
                <c:pt idx="15">
                  <c:v>31.316317524528301</c:v>
                </c:pt>
                <c:pt idx="16">
                  <c:v>34.671637259299189</c:v>
                </c:pt>
                <c:pt idx="17">
                  <c:v>38.54316003018868</c:v>
                </c:pt>
                <c:pt idx="18">
                  <c:v>43.059936596226422</c:v>
                </c:pt>
                <c:pt idx="19">
                  <c:v>48.397945265180091</c:v>
                </c:pt>
                <c:pt idx="20">
                  <c:v>54.80355566792452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Gearing!$R$65</c:f>
              <c:strCache>
                <c:ptCount val="1"/>
                <c:pt idx="0">
                  <c:v>70 Teeth - KMH</c:v>
                </c:pt>
              </c:strCache>
            </c:strRef>
          </c:tx>
          <c:marker>
            <c:symbol val="none"/>
          </c:marker>
          <c:cat>
            <c:numRef>
              <c:f>Gearing!$J$91:$J$111</c:f>
              <c:numCache>
                <c:formatCode>_(* #,##0_);_(* \(#,##0\);_(* "-"??_);_(@_)</c:formatCode>
                <c:ptCount val="21"/>
                <c:pt idx="0" formatCode="_-* #,##0_-;\-* #,##0_-;_-* &quot;-&quot;??_-;_-@_-">
                  <c:v>1500</c:v>
                </c:pt>
                <c:pt idx="1">
                  <c:v>1600</c:v>
                </c:pt>
                <c:pt idx="2">
                  <c:v>1700</c:v>
                </c:pt>
                <c:pt idx="3">
                  <c:v>1800</c:v>
                </c:pt>
                <c:pt idx="4">
                  <c:v>1900</c:v>
                </c:pt>
                <c:pt idx="5">
                  <c:v>2000</c:v>
                </c:pt>
                <c:pt idx="6">
                  <c:v>2100</c:v>
                </c:pt>
                <c:pt idx="7">
                  <c:v>2200</c:v>
                </c:pt>
                <c:pt idx="8">
                  <c:v>2300</c:v>
                </c:pt>
                <c:pt idx="9">
                  <c:v>2400</c:v>
                </c:pt>
                <c:pt idx="10">
                  <c:v>2500</c:v>
                </c:pt>
                <c:pt idx="11">
                  <c:v>2600</c:v>
                </c:pt>
                <c:pt idx="12">
                  <c:v>2700</c:v>
                </c:pt>
                <c:pt idx="13">
                  <c:v>2800</c:v>
                </c:pt>
                <c:pt idx="14">
                  <c:v>2900</c:v>
                </c:pt>
                <c:pt idx="15">
                  <c:v>3000</c:v>
                </c:pt>
                <c:pt idx="16">
                  <c:v>3100</c:v>
                </c:pt>
                <c:pt idx="17">
                  <c:v>3200</c:v>
                </c:pt>
                <c:pt idx="18">
                  <c:v>3300</c:v>
                </c:pt>
                <c:pt idx="19">
                  <c:v>3400</c:v>
                </c:pt>
                <c:pt idx="20" formatCode="_-* #,##0_-;\-* #,##0_-;_-* &quot;-&quot;??_-;_-@_-">
                  <c:v>3500</c:v>
                </c:pt>
              </c:numCache>
            </c:numRef>
          </c:cat>
          <c:val>
            <c:numRef>
              <c:f>Gearing!$R$66:$R$86</c:f>
              <c:numCache>
                <c:formatCode>_(* #,##0.00_);_(* \(#,##0.00\);_(* "-"??_);_(@_)</c:formatCode>
                <c:ptCount val="21"/>
                <c:pt idx="0">
                  <c:v>5.9277315314285719</c:v>
                </c:pt>
                <c:pt idx="1">
                  <c:v>6.5409451381280777</c:v>
                </c:pt>
                <c:pt idx="2">
                  <c:v>7.1979597167346956</c:v>
                </c:pt>
                <c:pt idx="3">
                  <c:v>7.9036420419047619</c:v>
                </c:pt>
                <c:pt idx="4">
                  <c:v>8.6636076228571444</c:v>
                </c:pt>
                <c:pt idx="5">
                  <c:v>9.4843704502857165</c:v>
                </c:pt>
                <c:pt idx="6">
                  <c:v>10.373530179999999</c:v>
                </c:pt>
                <c:pt idx="7">
                  <c:v>11.340008147080743</c:v>
                </c:pt>
                <c:pt idx="8">
                  <c:v>12.394347747532468</c:v>
                </c:pt>
                <c:pt idx="9">
                  <c:v>13.549100643265307</c:v>
                </c:pt>
                <c:pt idx="10">
                  <c:v>14.819328828571431</c:v>
                </c:pt>
                <c:pt idx="11">
                  <c:v>16.223265243909772</c:v>
                </c:pt>
                <c:pt idx="12">
                  <c:v>17.783194594285714</c:v>
                </c:pt>
                <c:pt idx="13">
                  <c:v>19.526645044705884</c:v>
                </c:pt>
                <c:pt idx="14">
                  <c:v>21.488026801428575</c:v>
                </c:pt>
                <c:pt idx="15">
                  <c:v>23.710926125714288</c:v>
                </c:pt>
                <c:pt idx="16">
                  <c:v>26.251382496326535</c:v>
                </c:pt>
                <c:pt idx="17">
                  <c:v>29.182678308571433</c:v>
                </c:pt>
                <c:pt idx="18">
                  <c:v>32.602523422857146</c:v>
                </c:pt>
                <c:pt idx="19">
                  <c:v>36.644158557922076</c:v>
                </c:pt>
                <c:pt idx="20">
                  <c:v>41.494120719999998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Gearing!$R$90</c:f>
              <c:strCache>
                <c:ptCount val="1"/>
                <c:pt idx="0">
                  <c:v>83 Teeth - KMH</c:v>
                </c:pt>
              </c:strCache>
            </c:strRef>
          </c:tx>
          <c:marker>
            <c:symbol val="none"/>
          </c:marker>
          <c:cat>
            <c:numRef>
              <c:f>Gearing!$J$91:$J$111</c:f>
              <c:numCache>
                <c:formatCode>_(* #,##0_);_(* \(#,##0\);_(* "-"??_);_(@_)</c:formatCode>
                <c:ptCount val="21"/>
                <c:pt idx="0" formatCode="_-* #,##0_-;\-* #,##0_-;_-* &quot;-&quot;??_-;_-@_-">
                  <c:v>1500</c:v>
                </c:pt>
                <c:pt idx="1">
                  <c:v>1600</c:v>
                </c:pt>
                <c:pt idx="2">
                  <c:v>1700</c:v>
                </c:pt>
                <c:pt idx="3">
                  <c:v>1800</c:v>
                </c:pt>
                <c:pt idx="4">
                  <c:v>1900</c:v>
                </c:pt>
                <c:pt idx="5">
                  <c:v>2000</c:v>
                </c:pt>
                <c:pt idx="6">
                  <c:v>2100</c:v>
                </c:pt>
                <c:pt idx="7">
                  <c:v>2200</c:v>
                </c:pt>
                <c:pt idx="8">
                  <c:v>2300</c:v>
                </c:pt>
                <c:pt idx="9">
                  <c:v>2400</c:v>
                </c:pt>
                <c:pt idx="10">
                  <c:v>2500</c:v>
                </c:pt>
                <c:pt idx="11">
                  <c:v>2600</c:v>
                </c:pt>
                <c:pt idx="12">
                  <c:v>2700</c:v>
                </c:pt>
                <c:pt idx="13">
                  <c:v>2800</c:v>
                </c:pt>
                <c:pt idx="14">
                  <c:v>2900</c:v>
                </c:pt>
                <c:pt idx="15">
                  <c:v>3000</c:v>
                </c:pt>
                <c:pt idx="16">
                  <c:v>3100</c:v>
                </c:pt>
                <c:pt idx="17">
                  <c:v>3200</c:v>
                </c:pt>
                <c:pt idx="18">
                  <c:v>3300</c:v>
                </c:pt>
                <c:pt idx="19">
                  <c:v>3400</c:v>
                </c:pt>
                <c:pt idx="20" formatCode="_-* #,##0_-;\-* #,##0_-;_-* &quot;-&quot;??_-;_-@_-">
                  <c:v>3500</c:v>
                </c:pt>
              </c:numCache>
            </c:numRef>
          </c:cat>
          <c:val>
            <c:numRef>
              <c:f>Gearing!$R$91:$R$111</c:f>
              <c:numCache>
                <c:formatCode>_(* #,##0.00_);_(* \(#,##0.00\);_(* "-"??_);_(@_)</c:formatCode>
                <c:ptCount val="21"/>
                <c:pt idx="0">
                  <c:v>4.9992916530120484</c:v>
                </c:pt>
                <c:pt idx="1">
                  <c:v>5.5164597550477774</c:v>
                </c:pt>
                <c:pt idx="2">
                  <c:v>6.070568435800344</c:v>
                </c:pt>
                <c:pt idx="3">
                  <c:v>6.6657222040160642</c:v>
                </c:pt>
                <c:pt idx="4">
                  <c:v>7.3066570313253019</c:v>
                </c:pt>
                <c:pt idx="5">
                  <c:v>7.9988666448192784</c:v>
                </c:pt>
                <c:pt idx="6">
                  <c:v>8.748760392771084</c:v>
                </c:pt>
                <c:pt idx="7">
                  <c:v>9.5638622927187011</c:v>
                </c:pt>
                <c:pt idx="8">
                  <c:v>10.45306436538883</c:v>
                </c:pt>
                <c:pt idx="9">
                  <c:v>11.426952349741821</c:v>
                </c:pt>
                <c:pt idx="10">
                  <c:v>12.49822913253012</c:v>
                </c:pt>
                <c:pt idx="11">
                  <c:v>13.682271892454027</c:v>
                </c:pt>
                <c:pt idx="12">
                  <c:v>14.997874959036141</c:v>
                </c:pt>
                <c:pt idx="13">
                  <c:v>16.46825485698086</c:v>
                </c:pt>
                <c:pt idx="14">
                  <c:v>18.122432242168671</c:v>
                </c:pt>
                <c:pt idx="15">
                  <c:v>19.997166612048193</c:v>
                </c:pt>
                <c:pt idx="16">
                  <c:v>22.139720177624788</c:v>
                </c:pt>
                <c:pt idx="17">
                  <c:v>24.611897368674697</c:v>
                </c:pt>
                <c:pt idx="18">
                  <c:v>27.496104091566266</c:v>
                </c:pt>
                <c:pt idx="19">
                  <c:v>30.904712036801751</c:v>
                </c:pt>
                <c:pt idx="20">
                  <c:v>34.995041571084336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01399616"/>
        <c:axId val="401400008"/>
      </c:lineChart>
      <c:catAx>
        <c:axId val="401399616"/>
        <c:scaling>
          <c:orientation val="minMax"/>
        </c:scaling>
        <c:delete val="0"/>
        <c:axPos val="b"/>
        <c:numFmt formatCode="_-* #,##0_-;\-* #,##0_-;_-* &quot;-&quot;??_-;_-@_-" sourceLinked="1"/>
        <c:majorTickMark val="out"/>
        <c:minorTickMark val="none"/>
        <c:tickLblPos val="nextTo"/>
        <c:crossAx val="401400008"/>
        <c:crosses val="autoZero"/>
        <c:auto val="1"/>
        <c:lblAlgn val="ctr"/>
        <c:lblOffset val="100"/>
        <c:noMultiLvlLbl val="0"/>
      </c:catAx>
      <c:valAx>
        <c:axId val="401400008"/>
        <c:scaling>
          <c:orientation val="minMax"/>
        </c:scaling>
        <c:delete val="0"/>
        <c:axPos val="l"/>
        <c:majorGridlines>
          <c:spPr>
            <a:ln w="12700"/>
          </c:spPr>
        </c:majorGridlines>
        <c:minorGridlines>
          <c:spPr>
            <a:ln w="6350">
              <a:prstDash val="sysDot"/>
            </a:ln>
          </c:spPr>
        </c:minorGridlines>
        <c:numFmt formatCode="#,##0" sourceLinked="0"/>
        <c:majorTickMark val="out"/>
        <c:minorTickMark val="out"/>
        <c:tickLblPos val="nextTo"/>
        <c:crossAx val="401399616"/>
        <c:crosses val="autoZero"/>
        <c:crossBetween val="between"/>
        <c:minorUnit val="1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21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4587" cy="6077107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o-Kart%20Project%20-%20Kart%2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ols"/>
      <sheetName val="Parts"/>
      <sheetName val="Gearing"/>
      <sheetName val="RPM vs Speed Graph"/>
    </sheetNames>
    <sheetDataSet>
      <sheetData sheetId="0"/>
      <sheetData sheetId="1"/>
      <sheetData sheetId="2">
        <row r="40">
          <cell r="R40" t="str">
            <v>53 Teeth - KMH</v>
          </cell>
        </row>
        <row r="41">
          <cell r="R41">
            <v>7.8290793811320754</v>
          </cell>
        </row>
        <row r="42">
          <cell r="R42">
            <v>8.6389841446974618</v>
          </cell>
        </row>
        <row r="43">
          <cell r="R43">
            <v>9.5067392485175191</v>
          </cell>
        </row>
        <row r="44">
          <cell r="R44">
            <v>10.4387725081761</v>
          </cell>
        </row>
        <row r="45">
          <cell r="R45">
            <v>11.442500633962263</v>
          </cell>
        </row>
        <row r="46">
          <cell r="R46">
            <v>12.526527009811321</v>
          </cell>
        </row>
        <row r="47">
          <cell r="R47">
            <v>13.70088891698113</v>
          </cell>
        </row>
        <row r="48">
          <cell r="R48">
            <v>14.977369250861356</v>
          </cell>
        </row>
        <row r="49">
          <cell r="R49">
            <v>16.369893251457974</v>
          </cell>
        </row>
        <row r="50">
          <cell r="R50">
            <v>17.895038585444741</v>
          </cell>
        </row>
        <row r="51">
          <cell r="R51">
            <v>19.572698452830185</v>
          </cell>
        </row>
        <row r="52">
          <cell r="R52">
            <v>21.42695409572989</v>
          </cell>
        </row>
        <row r="53">
          <cell r="R53">
            <v>23.487238143396223</v>
          </cell>
        </row>
        <row r="54">
          <cell r="R54">
            <v>25.789908549611539</v>
          </cell>
        </row>
        <row r="55">
          <cell r="R55">
            <v>28.380412756603771</v>
          </cell>
        </row>
        <row r="56">
          <cell r="R56">
            <v>31.316317524528301</v>
          </cell>
        </row>
        <row r="57">
          <cell r="R57">
            <v>34.671637259299189</v>
          </cell>
        </row>
        <row r="58">
          <cell r="R58">
            <v>38.54316003018868</v>
          </cell>
        </row>
        <row r="59">
          <cell r="R59">
            <v>43.059936596226422</v>
          </cell>
        </row>
        <row r="60">
          <cell r="R60">
            <v>48.397945265180091</v>
          </cell>
        </row>
        <row r="61">
          <cell r="R61">
            <v>54.80355566792452</v>
          </cell>
        </row>
        <row r="65">
          <cell r="R65" t="str">
            <v>70 Teeth - KMH</v>
          </cell>
        </row>
        <row r="66">
          <cell r="R66">
            <v>5.9277315314285719</v>
          </cell>
        </row>
        <row r="67">
          <cell r="R67">
            <v>6.5409451381280777</v>
          </cell>
        </row>
        <row r="68">
          <cell r="R68">
            <v>7.1979597167346956</v>
          </cell>
        </row>
        <row r="69">
          <cell r="R69">
            <v>7.9036420419047619</v>
          </cell>
        </row>
        <row r="70">
          <cell r="R70">
            <v>8.6636076228571444</v>
          </cell>
        </row>
        <row r="71">
          <cell r="R71">
            <v>9.4843704502857165</v>
          </cell>
        </row>
        <row r="72">
          <cell r="R72">
            <v>10.373530179999999</v>
          </cell>
        </row>
        <row r="73">
          <cell r="R73">
            <v>11.340008147080743</v>
          </cell>
        </row>
        <row r="74">
          <cell r="R74">
            <v>12.394347747532468</v>
          </cell>
        </row>
        <row r="75">
          <cell r="R75">
            <v>13.549100643265307</v>
          </cell>
        </row>
        <row r="76">
          <cell r="R76">
            <v>14.819328828571431</v>
          </cell>
        </row>
        <row r="77">
          <cell r="R77">
            <v>16.223265243909772</v>
          </cell>
        </row>
        <row r="78">
          <cell r="R78">
            <v>17.783194594285714</v>
          </cell>
        </row>
        <row r="79">
          <cell r="R79">
            <v>19.526645044705884</v>
          </cell>
        </row>
        <row r="80">
          <cell r="R80">
            <v>21.488026801428575</v>
          </cell>
        </row>
        <row r="81">
          <cell r="R81">
            <v>23.710926125714288</v>
          </cell>
        </row>
        <row r="82">
          <cell r="R82">
            <v>26.251382496326535</v>
          </cell>
        </row>
        <row r="83">
          <cell r="R83">
            <v>29.182678308571433</v>
          </cell>
        </row>
        <row r="84">
          <cell r="R84">
            <v>32.602523422857146</v>
          </cell>
        </row>
        <row r="85">
          <cell r="R85">
            <v>36.644158557922076</v>
          </cell>
        </row>
        <row r="86">
          <cell r="R86">
            <v>41.494120719999998</v>
          </cell>
        </row>
        <row r="90">
          <cell r="R90" t="str">
            <v>83 Teeth - KMH</v>
          </cell>
        </row>
        <row r="91">
          <cell r="J91">
            <v>1500</v>
          </cell>
          <cell r="R91">
            <v>4.9992916530120484</v>
          </cell>
        </row>
        <row r="92">
          <cell r="J92">
            <v>1600</v>
          </cell>
          <cell r="R92">
            <v>5.5164597550477774</v>
          </cell>
        </row>
        <row r="93">
          <cell r="J93">
            <v>1700</v>
          </cell>
          <cell r="R93">
            <v>6.070568435800344</v>
          </cell>
        </row>
        <row r="94">
          <cell r="J94">
            <v>1800</v>
          </cell>
          <cell r="R94">
            <v>6.6657222040160642</v>
          </cell>
        </row>
        <row r="95">
          <cell r="J95">
            <v>1900</v>
          </cell>
          <cell r="R95">
            <v>7.3066570313253019</v>
          </cell>
        </row>
        <row r="96">
          <cell r="J96">
            <v>2000</v>
          </cell>
          <cell r="R96">
            <v>7.9988666448192784</v>
          </cell>
        </row>
        <row r="97">
          <cell r="J97">
            <v>2100</v>
          </cell>
          <cell r="R97">
            <v>8.748760392771084</v>
          </cell>
        </row>
        <row r="98">
          <cell r="J98">
            <v>2200</v>
          </cell>
          <cell r="R98">
            <v>9.5638622927187011</v>
          </cell>
        </row>
        <row r="99">
          <cell r="J99">
            <v>2300</v>
          </cell>
          <cell r="R99">
            <v>10.45306436538883</v>
          </cell>
        </row>
        <row r="100">
          <cell r="J100">
            <v>2400</v>
          </cell>
          <cell r="R100">
            <v>11.426952349741821</v>
          </cell>
        </row>
        <row r="101">
          <cell r="J101">
            <v>2500</v>
          </cell>
          <cell r="R101">
            <v>12.49822913253012</v>
          </cell>
        </row>
        <row r="102">
          <cell r="J102">
            <v>2600</v>
          </cell>
          <cell r="R102">
            <v>13.682271892454027</v>
          </cell>
        </row>
        <row r="103">
          <cell r="J103">
            <v>2700</v>
          </cell>
          <cell r="R103">
            <v>14.997874959036141</v>
          </cell>
        </row>
        <row r="104">
          <cell r="J104">
            <v>2800</v>
          </cell>
          <cell r="R104">
            <v>16.46825485698086</v>
          </cell>
        </row>
        <row r="105">
          <cell r="J105">
            <v>2900</v>
          </cell>
          <cell r="R105">
            <v>18.122432242168671</v>
          </cell>
        </row>
        <row r="106">
          <cell r="J106">
            <v>3000</v>
          </cell>
          <cell r="R106">
            <v>19.997166612048193</v>
          </cell>
        </row>
        <row r="107">
          <cell r="J107">
            <v>3100</v>
          </cell>
          <cell r="R107">
            <v>22.139720177624788</v>
          </cell>
        </row>
        <row r="108">
          <cell r="J108">
            <v>3200</v>
          </cell>
          <cell r="R108">
            <v>24.611897368674697</v>
          </cell>
        </row>
        <row r="109">
          <cell r="J109">
            <v>3300</v>
          </cell>
          <cell r="R109">
            <v>27.496104091566266</v>
          </cell>
        </row>
        <row r="110">
          <cell r="J110">
            <v>3400</v>
          </cell>
          <cell r="R110">
            <v>30.904712036801751</v>
          </cell>
        </row>
        <row r="111">
          <cell r="J111">
            <v>3500</v>
          </cell>
          <cell r="R111">
            <v>34.995041571084336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1"/>
  <sheetViews>
    <sheetView tabSelected="1" workbookViewId="0">
      <selection activeCell="H38" sqref="H38"/>
    </sheetView>
  </sheetViews>
  <sheetFormatPr defaultColWidth="8.85546875" defaultRowHeight="14.25" x14ac:dyDescent="0.2"/>
  <cols>
    <col min="1" max="1" width="8.85546875" style="2"/>
    <col min="2" max="2" width="12.5703125" style="2" customWidth="1"/>
    <col min="3" max="3" width="10.42578125" style="2" bestFit="1" customWidth="1"/>
    <col min="4" max="4" width="12.140625" style="2" bestFit="1" customWidth="1"/>
    <col min="5" max="8" width="9" style="2" bestFit="1" customWidth="1"/>
    <col min="9" max="9" width="9.7109375" style="2" customWidth="1"/>
    <col min="10" max="11" width="10.7109375" style="2" bestFit="1" customWidth="1"/>
    <col min="12" max="12" width="9.28515625" style="2" bestFit="1" customWidth="1"/>
    <col min="13" max="13" width="10.42578125" style="2" bestFit="1" customWidth="1"/>
    <col min="14" max="14" width="12.7109375" style="2" bestFit="1" customWidth="1"/>
    <col min="15" max="15" width="10.42578125" style="2" bestFit="1" customWidth="1"/>
    <col min="16" max="18" width="9" style="2" bestFit="1" customWidth="1"/>
    <col min="19" max="16384" width="8.85546875" style="2"/>
  </cols>
  <sheetData>
    <row r="1" spans="1:19" ht="18" x14ac:dyDescent="0.25">
      <c r="A1" s="1" t="s">
        <v>0</v>
      </c>
    </row>
    <row r="2" spans="1:19" ht="15" x14ac:dyDescent="0.25"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8</v>
      </c>
      <c r="S2" s="3" t="s">
        <v>12</v>
      </c>
    </row>
    <row r="3" spans="1:19" x14ac:dyDescent="0.2">
      <c r="B3" s="2">
        <v>13</v>
      </c>
      <c r="C3" s="2">
        <f t="shared" ref="C3:C10" si="0">B3*2.54</f>
        <v>33.020000000000003</v>
      </c>
      <c r="D3" s="2">
        <f>C3*3.14159</f>
        <v>103.7353018</v>
      </c>
      <c r="E3" s="2">
        <f t="shared" ref="E3:E10" si="1">D3/100</f>
        <v>1.0373530180000001</v>
      </c>
      <c r="F3" s="2">
        <v>500</v>
      </c>
      <c r="G3" s="2">
        <v>53</v>
      </c>
      <c r="H3" s="2">
        <v>10</v>
      </c>
      <c r="I3" s="4">
        <f t="shared" ref="I3:I10" si="2">G3/H3</f>
        <v>5.3</v>
      </c>
      <c r="J3" s="5">
        <f>F3/I3*60</f>
        <v>5660.3773584905666</v>
      </c>
      <c r="K3" s="5">
        <f t="shared" ref="K3:K10" si="3">J3*E3</f>
        <v>5871.8095358490582</v>
      </c>
      <c r="L3" s="4">
        <f t="shared" ref="L3:L10" si="4">K3/1000</f>
        <v>5.8718095358490583</v>
      </c>
      <c r="M3" s="4">
        <f t="shared" ref="M3:M5" si="5">G3/H3</f>
        <v>5.3</v>
      </c>
    </row>
    <row r="4" spans="1:19" x14ac:dyDescent="0.2">
      <c r="B4" s="2">
        <v>13</v>
      </c>
      <c r="C4" s="2">
        <f t="shared" si="0"/>
        <v>33.020000000000003</v>
      </c>
      <c r="D4" s="2">
        <f t="shared" ref="D4:D6" si="6">C4*3.14159</f>
        <v>103.7353018</v>
      </c>
      <c r="E4" s="2">
        <f t="shared" si="1"/>
        <v>1.0373530180000001</v>
      </c>
      <c r="F4" s="2">
        <v>500</v>
      </c>
      <c r="G4" s="2">
        <v>53</v>
      </c>
      <c r="H4" s="2">
        <v>14</v>
      </c>
      <c r="I4" s="4">
        <f t="shared" si="2"/>
        <v>3.7857142857142856</v>
      </c>
      <c r="J4" s="5">
        <f t="shared" ref="J4:J6" si="7">F4/I4*60</f>
        <v>7924.5283018867922</v>
      </c>
      <c r="K4" s="5">
        <f t="shared" si="3"/>
        <v>8220.5333501886798</v>
      </c>
      <c r="L4" s="4">
        <f t="shared" si="4"/>
        <v>8.2205333501886795</v>
      </c>
      <c r="M4" s="4">
        <f t="shared" si="5"/>
        <v>3.7857142857142856</v>
      </c>
      <c r="S4" s="2" t="s">
        <v>13</v>
      </c>
    </row>
    <row r="5" spans="1:19" x14ac:dyDescent="0.2">
      <c r="B5" s="2">
        <v>13</v>
      </c>
      <c r="C5" s="2">
        <f t="shared" si="0"/>
        <v>33.020000000000003</v>
      </c>
      <c r="D5" s="2">
        <f t="shared" si="6"/>
        <v>103.7353018</v>
      </c>
      <c r="E5" s="2">
        <f t="shared" si="1"/>
        <v>1.0373530180000001</v>
      </c>
      <c r="F5" s="2">
        <v>2600</v>
      </c>
      <c r="G5" s="2">
        <v>85</v>
      </c>
      <c r="H5" s="2">
        <v>12</v>
      </c>
      <c r="I5" s="4">
        <f t="shared" si="2"/>
        <v>7.083333333333333</v>
      </c>
      <c r="J5" s="5">
        <f t="shared" si="7"/>
        <v>22023.529411764706</v>
      </c>
      <c r="K5" s="5">
        <f t="shared" si="3"/>
        <v>22846.174702305885</v>
      </c>
      <c r="L5" s="4">
        <f t="shared" si="4"/>
        <v>22.846174702305884</v>
      </c>
      <c r="M5" s="4">
        <f t="shared" si="5"/>
        <v>7.083333333333333</v>
      </c>
      <c r="S5" s="2" t="s">
        <v>14</v>
      </c>
    </row>
    <row r="6" spans="1:19" x14ac:dyDescent="0.2">
      <c r="B6" s="2">
        <v>13</v>
      </c>
      <c r="C6" s="2">
        <f t="shared" si="0"/>
        <v>33.020000000000003</v>
      </c>
      <c r="D6" s="2">
        <f t="shared" si="6"/>
        <v>103.7353018</v>
      </c>
      <c r="E6" s="2">
        <f t="shared" si="1"/>
        <v>1.0373530180000001</v>
      </c>
      <c r="F6" s="2">
        <v>2600</v>
      </c>
      <c r="G6" s="2">
        <v>83</v>
      </c>
      <c r="H6" s="2">
        <v>12</v>
      </c>
      <c r="I6" s="4">
        <f t="shared" si="2"/>
        <v>6.916666666666667</v>
      </c>
      <c r="J6" s="5">
        <f t="shared" si="7"/>
        <v>22554.216867469877</v>
      </c>
      <c r="K6" s="5">
        <f t="shared" si="3"/>
        <v>23396.684936096386</v>
      </c>
      <c r="L6" s="4">
        <f t="shared" si="4"/>
        <v>23.396684936096385</v>
      </c>
      <c r="M6" s="4">
        <f>G6/H6</f>
        <v>6.916666666666667</v>
      </c>
      <c r="S6" s="2" t="s">
        <v>15</v>
      </c>
    </row>
    <row r="7" spans="1:19" x14ac:dyDescent="0.2">
      <c r="B7" s="2">
        <v>13</v>
      </c>
      <c r="C7" s="2">
        <f t="shared" si="0"/>
        <v>33.020000000000003</v>
      </c>
      <c r="D7" s="2">
        <f>C7*3.14159</f>
        <v>103.7353018</v>
      </c>
      <c r="E7" s="2">
        <f t="shared" si="1"/>
        <v>1.0373530180000001</v>
      </c>
      <c r="F7" s="2">
        <v>500</v>
      </c>
      <c r="G7" s="2">
        <v>53</v>
      </c>
      <c r="H7" s="2">
        <v>10</v>
      </c>
      <c r="I7" s="4">
        <f t="shared" si="2"/>
        <v>5.3</v>
      </c>
      <c r="J7" s="5">
        <f>F7/I7*60</f>
        <v>5660.3773584905666</v>
      </c>
      <c r="K7" s="5">
        <f t="shared" si="3"/>
        <v>5871.8095358490582</v>
      </c>
      <c r="L7" s="4">
        <f t="shared" si="4"/>
        <v>5.8718095358490583</v>
      </c>
      <c r="M7" s="4">
        <f t="shared" ref="M7:M9" si="8">G7/H7</f>
        <v>5.3</v>
      </c>
      <c r="S7" s="2" t="s">
        <v>16</v>
      </c>
    </row>
    <row r="8" spans="1:19" x14ac:dyDescent="0.2">
      <c r="B8" s="2">
        <v>13</v>
      </c>
      <c r="C8" s="2">
        <f t="shared" si="0"/>
        <v>33.020000000000003</v>
      </c>
      <c r="D8" s="2">
        <f t="shared" ref="D8:D10" si="9">C8*3.14159</f>
        <v>103.7353018</v>
      </c>
      <c r="E8" s="2">
        <f t="shared" si="1"/>
        <v>1.0373530180000001</v>
      </c>
      <c r="F8" s="2">
        <v>500</v>
      </c>
      <c r="G8" s="2">
        <v>53</v>
      </c>
      <c r="H8" s="2">
        <v>14</v>
      </c>
      <c r="I8" s="4">
        <f t="shared" si="2"/>
        <v>3.7857142857142856</v>
      </c>
      <c r="J8" s="5">
        <f t="shared" ref="J8:J10" si="10">F8/I8*60</f>
        <v>7924.5283018867922</v>
      </c>
      <c r="K8" s="5">
        <f t="shared" si="3"/>
        <v>8220.5333501886798</v>
      </c>
      <c r="L8" s="4">
        <f t="shared" si="4"/>
        <v>8.2205333501886795</v>
      </c>
      <c r="M8" s="4">
        <f t="shared" si="8"/>
        <v>3.7857142857142856</v>
      </c>
      <c r="S8" s="2" t="s">
        <v>17</v>
      </c>
    </row>
    <row r="9" spans="1:19" x14ac:dyDescent="0.2">
      <c r="B9" s="2">
        <v>13</v>
      </c>
      <c r="C9" s="2">
        <f t="shared" si="0"/>
        <v>33.020000000000003</v>
      </c>
      <c r="D9" s="2">
        <f t="shared" si="9"/>
        <v>103.7353018</v>
      </c>
      <c r="E9" s="2">
        <f t="shared" si="1"/>
        <v>1.0373530180000001</v>
      </c>
      <c r="F9" s="2">
        <v>2600</v>
      </c>
      <c r="G9" s="2">
        <v>85</v>
      </c>
      <c r="H9" s="2">
        <v>12</v>
      </c>
      <c r="I9" s="4">
        <f t="shared" si="2"/>
        <v>7.083333333333333</v>
      </c>
      <c r="J9" s="5">
        <f t="shared" si="10"/>
        <v>22023.529411764706</v>
      </c>
      <c r="K9" s="5">
        <f t="shared" si="3"/>
        <v>22846.174702305885</v>
      </c>
      <c r="L9" s="4">
        <f t="shared" si="4"/>
        <v>22.846174702305884</v>
      </c>
      <c r="M9" s="4">
        <f t="shared" si="8"/>
        <v>7.083333333333333</v>
      </c>
      <c r="S9" s="2" t="s">
        <v>18</v>
      </c>
    </row>
    <row r="10" spans="1:19" x14ac:dyDescent="0.2">
      <c r="B10" s="2">
        <v>13</v>
      </c>
      <c r="C10" s="2">
        <f t="shared" si="0"/>
        <v>33.020000000000003</v>
      </c>
      <c r="D10" s="2">
        <f t="shared" si="9"/>
        <v>103.7353018</v>
      </c>
      <c r="E10" s="2">
        <f t="shared" si="1"/>
        <v>1.0373530180000001</v>
      </c>
      <c r="F10" s="2">
        <v>2600</v>
      </c>
      <c r="G10" s="2">
        <v>83</v>
      </c>
      <c r="H10" s="2">
        <v>12</v>
      </c>
      <c r="I10" s="4">
        <f t="shared" si="2"/>
        <v>6.916666666666667</v>
      </c>
      <c r="J10" s="5">
        <f t="shared" si="10"/>
        <v>22554.216867469877</v>
      </c>
      <c r="K10" s="5">
        <f t="shared" si="3"/>
        <v>23396.684936096386</v>
      </c>
      <c r="L10" s="4">
        <f t="shared" si="4"/>
        <v>23.396684936096385</v>
      </c>
      <c r="M10" s="4">
        <f>G10/H10</f>
        <v>6.916666666666667</v>
      </c>
      <c r="S10" s="2" t="s">
        <v>19</v>
      </c>
    </row>
    <row r="11" spans="1:19" x14ac:dyDescent="0.2">
      <c r="S11" s="2" t="s">
        <v>20</v>
      </c>
    </row>
    <row r="13" spans="1:19" ht="18" x14ac:dyDescent="0.25">
      <c r="A13" s="1" t="s">
        <v>21</v>
      </c>
    </row>
    <row r="14" spans="1:19" ht="45" x14ac:dyDescent="0.25">
      <c r="B14" s="6" t="s">
        <v>22</v>
      </c>
      <c r="C14" s="6" t="s">
        <v>23</v>
      </c>
      <c r="D14" s="6" t="s">
        <v>24</v>
      </c>
      <c r="E14" s="6" t="s">
        <v>25</v>
      </c>
      <c r="F14" s="6" t="s">
        <v>26</v>
      </c>
      <c r="G14" s="6" t="s">
        <v>27</v>
      </c>
      <c r="H14" s="6" t="s">
        <v>28</v>
      </c>
      <c r="I14" s="6" t="s">
        <v>29</v>
      </c>
      <c r="J14" s="6" t="s">
        <v>30</v>
      </c>
      <c r="K14" s="6" t="s">
        <v>31</v>
      </c>
      <c r="L14" s="6" t="s">
        <v>32</v>
      </c>
      <c r="M14" s="6"/>
      <c r="N14" s="6" t="s">
        <v>33</v>
      </c>
      <c r="O14" s="6" t="s">
        <v>34</v>
      </c>
      <c r="P14" s="6" t="s">
        <v>35</v>
      </c>
      <c r="Q14" s="6" t="s">
        <v>36</v>
      </c>
    </row>
    <row r="15" spans="1:19" x14ac:dyDescent="0.2">
      <c r="B15" s="2">
        <v>53</v>
      </c>
      <c r="C15" s="2">
        <v>9.5250000000000004</v>
      </c>
      <c r="D15" s="7">
        <v>3.1415899999999999</v>
      </c>
      <c r="E15" s="8">
        <f>B15*C15/D15</f>
        <v>160.69092402254913</v>
      </c>
      <c r="F15" s="2">
        <v>6</v>
      </c>
      <c r="G15" s="8">
        <f>F15+E15</f>
        <v>166.69092402254913</v>
      </c>
      <c r="H15" s="8">
        <f>G15/10</f>
        <v>16.669092402254911</v>
      </c>
      <c r="I15" s="8">
        <f>H15/2.54</f>
        <v>6.5626348040373665</v>
      </c>
      <c r="J15" s="8">
        <f>G15/2</f>
        <v>83.345462011274563</v>
      </c>
      <c r="K15" s="7">
        <f>J15/10</f>
        <v>8.3345462011274556</v>
      </c>
      <c r="L15" s="8">
        <f>K15/2.54</f>
        <v>3.2813174020186833</v>
      </c>
      <c r="N15" s="7">
        <v>13</v>
      </c>
      <c r="O15" s="8">
        <f>(N15/2)-L15</f>
        <v>3.2186825979813167</v>
      </c>
      <c r="P15" s="8">
        <f t="shared" ref="P15:Q17" si="11">N15*2.54</f>
        <v>33.020000000000003</v>
      </c>
      <c r="Q15" s="7">
        <f t="shared" si="11"/>
        <v>8.1754537988725442</v>
      </c>
    </row>
    <row r="16" spans="1:19" x14ac:dyDescent="0.2">
      <c r="B16" s="2">
        <v>70</v>
      </c>
      <c r="C16" s="2">
        <v>9.5250000000000004</v>
      </c>
      <c r="D16" s="7">
        <v>3.1415899999999999</v>
      </c>
      <c r="E16" s="8">
        <f>B16*C16/D16</f>
        <v>212.23329587883842</v>
      </c>
      <c r="F16" s="2">
        <v>6</v>
      </c>
      <c r="G16" s="8">
        <f>F16+E16</f>
        <v>218.23329587883842</v>
      </c>
      <c r="H16" s="8">
        <f>G16/10</f>
        <v>21.82332958788384</v>
      </c>
      <c r="I16" s="8">
        <f>H16/2.54</f>
        <v>8.5918620424739522</v>
      </c>
      <c r="J16" s="8">
        <f>G16/2</f>
        <v>109.11664793941921</v>
      </c>
      <c r="K16" s="7">
        <f>J16/10</f>
        <v>10.91166479394192</v>
      </c>
      <c r="L16" s="8">
        <f>K16/2.54</f>
        <v>4.2959310212369761</v>
      </c>
      <c r="N16" s="7">
        <v>13</v>
      </c>
      <c r="O16" s="8">
        <f>(N16/2)-L16</f>
        <v>2.2040689787630239</v>
      </c>
      <c r="P16" s="8">
        <f t="shared" si="11"/>
        <v>33.020000000000003</v>
      </c>
      <c r="Q16" s="7">
        <f t="shared" si="11"/>
        <v>5.5983352060580804</v>
      </c>
    </row>
    <row r="17" spans="1:18" x14ac:dyDescent="0.2">
      <c r="B17" s="2">
        <v>83</v>
      </c>
      <c r="C17" s="2">
        <v>9.5250000000000004</v>
      </c>
      <c r="D17" s="7">
        <v>3.1415899999999999</v>
      </c>
      <c r="E17" s="8">
        <f>B17*C17/D17</f>
        <v>251.64805082776559</v>
      </c>
      <c r="F17" s="2">
        <v>6</v>
      </c>
      <c r="G17" s="8">
        <f>F17+E17</f>
        <v>257.64805082776559</v>
      </c>
      <c r="H17" s="8">
        <f>G17/10</f>
        <v>25.764805082776558</v>
      </c>
      <c r="I17" s="8">
        <f>H17/2.54</f>
        <v>10.143624048337227</v>
      </c>
      <c r="J17" s="8">
        <f>G17/2</f>
        <v>128.82402541388279</v>
      </c>
      <c r="K17" s="7">
        <f>J17/10</f>
        <v>12.882402541388279</v>
      </c>
      <c r="L17" s="8">
        <f>K17/2.54</f>
        <v>5.0718120241686133</v>
      </c>
      <c r="N17" s="7">
        <v>13</v>
      </c>
      <c r="O17" s="8">
        <f>(N17/2)-L17</f>
        <v>1.4281879758313867</v>
      </c>
      <c r="P17" s="8">
        <f t="shared" si="11"/>
        <v>33.020000000000003</v>
      </c>
      <c r="Q17" s="7">
        <f t="shared" si="11"/>
        <v>3.6275974586117221</v>
      </c>
    </row>
    <row r="20" spans="1:18" ht="18" x14ac:dyDescent="0.25">
      <c r="A20" s="1" t="s">
        <v>37</v>
      </c>
    </row>
    <row r="21" spans="1:18" ht="45" x14ac:dyDescent="0.25">
      <c r="B21" s="6" t="s">
        <v>38</v>
      </c>
      <c r="C21" s="6" t="s">
        <v>24</v>
      </c>
      <c r="D21" s="6" t="s">
        <v>39</v>
      </c>
      <c r="E21" s="6" t="s">
        <v>7</v>
      </c>
      <c r="F21" s="6" t="s">
        <v>6</v>
      </c>
      <c r="G21" s="6" t="s">
        <v>8</v>
      </c>
      <c r="H21" s="6" t="s">
        <v>40</v>
      </c>
      <c r="I21" s="6" t="s">
        <v>41</v>
      </c>
      <c r="J21" s="6" t="s">
        <v>42</v>
      </c>
      <c r="K21" s="6" t="s">
        <v>43</v>
      </c>
      <c r="L21" s="6" t="s">
        <v>44</v>
      </c>
      <c r="M21" s="6" t="s">
        <v>45</v>
      </c>
      <c r="N21" s="6" t="s">
        <v>46</v>
      </c>
      <c r="O21" s="6" t="s">
        <v>47</v>
      </c>
      <c r="P21" s="6" t="s">
        <v>48</v>
      </c>
      <c r="Q21" s="6" t="s">
        <v>49</v>
      </c>
      <c r="R21" s="6" t="s">
        <v>50</v>
      </c>
    </row>
    <row r="22" spans="1:18" x14ac:dyDescent="0.2">
      <c r="B22" s="2">
        <v>13</v>
      </c>
      <c r="C22" s="7">
        <v>3.1415899999999999</v>
      </c>
      <c r="D22" s="7">
        <f t="shared" ref="D22:D29" si="12">C22*B22</f>
        <v>40.840669999999996</v>
      </c>
      <c r="E22" s="2">
        <v>12</v>
      </c>
      <c r="F22" s="2">
        <v>70</v>
      </c>
      <c r="G22" s="7">
        <f t="shared" ref="G22:G29" si="13">F22/E22</f>
        <v>5.833333333333333</v>
      </c>
      <c r="H22" s="2">
        <v>2.7</v>
      </c>
      <c r="I22" s="7">
        <f>G22*H22</f>
        <v>15.75</v>
      </c>
      <c r="J22" s="2">
        <v>2000</v>
      </c>
      <c r="K22" s="7">
        <f>J22/I22</f>
        <v>126.98412698412699</v>
      </c>
      <c r="L22" s="7">
        <f t="shared" ref="L22:L29" si="14">D22/12</f>
        <v>3.4033891666666665</v>
      </c>
      <c r="M22" s="7">
        <f t="shared" ref="M22:M29" si="15">L22*K22</f>
        <v>432.17640211640213</v>
      </c>
      <c r="N22" s="7">
        <f t="shared" ref="N22:N29" si="16">M22*60</f>
        <v>25930.584126984129</v>
      </c>
      <c r="O22" s="2">
        <v>5280</v>
      </c>
      <c r="P22" s="7">
        <f t="shared" ref="P22:P29" si="17">N22/O22</f>
        <v>4.9110954785954792</v>
      </c>
      <c r="Q22" s="7">
        <v>1.6093440000000001</v>
      </c>
      <c r="R22" s="7">
        <f t="shared" ref="R22:R29" si="18">Q22*P22</f>
        <v>7.9036420419047637</v>
      </c>
    </row>
    <row r="23" spans="1:18" x14ac:dyDescent="0.2">
      <c r="B23" s="2">
        <v>13</v>
      </c>
      <c r="C23" s="7">
        <v>3.1415899999999999</v>
      </c>
      <c r="D23" s="7">
        <f t="shared" si="12"/>
        <v>40.840669999999996</v>
      </c>
      <c r="E23" s="2">
        <v>12</v>
      </c>
      <c r="F23" s="2">
        <v>70</v>
      </c>
      <c r="G23" s="7">
        <f t="shared" si="13"/>
        <v>5.833333333333333</v>
      </c>
      <c r="H23" s="2">
        <v>2.7</v>
      </c>
      <c r="I23" s="7">
        <f t="shared" ref="I23:I25" si="19">G23*H23</f>
        <v>15.75</v>
      </c>
      <c r="J23" s="2">
        <v>2500</v>
      </c>
      <c r="K23" s="7">
        <f t="shared" ref="K23:K25" si="20">J23/I23</f>
        <v>158.73015873015873</v>
      </c>
      <c r="L23" s="7">
        <f t="shared" si="14"/>
        <v>3.4033891666666665</v>
      </c>
      <c r="M23" s="7">
        <f t="shared" si="15"/>
        <v>540.22050264550262</v>
      </c>
      <c r="N23" s="7">
        <f t="shared" si="16"/>
        <v>32413.230158730155</v>
      </c>
      <c r="O23" s="2">
        <v>5280</v>
      </c>
      <c r="P23" s="7">
        <f t="shared" si="17"/>
        <v>6.1388693482443477</v>
      </c>
      <c r="Q23" s="7">
        <v>1.6093440000000001</v>
      </c>
      <c r="R23" s="7">
        <f t="shared" si="18"/>
        <v>9.879552552380952</v>
      </c>
    </row>
    <row r="24" spans="1:18" x14ac:dyDescent="0.2">
      <c r="B24" s="2">
        <v>13</v>
      </c>
      <c r="C24" s="7">
        <v>3.1415899999999999</v>
      </c>
      <c r="D24" s="7">
        <f t="shared" si="12"/>
        <v>40.840669999999996</v>
      </c>
      <c r="E24" s="2">
        <v>12</v>
      </c>
      <c r="F24" s="2">
        <v>70</v>
      </c>
      <c r="G24" s="7">
        <f t="shared" si="13"/>
        <v>5.833333333333333</v>
      </c>
      <c r="H24" s="2">
        <v>2.7</v>
      </c>
      <c r="I24" s="7">
        <f t="shared" si="19"/>
        <v>15.75</v>
      </c>
      <c r="J24" s="2">
        <v>3000</v>
      </c>
      <c r="K24" s="7">
        <f t="shared" si="20"/>
        <v>190.47619047619048</v>
      </c>
      <c r="L24" s="7">
        <f t="shared" si="14"/>
        <v>3.4033891666666665</v>
      </c>
      <c r="M24" s="7">
        <f t="shared" si="15"/>
        <v>648.26460317460317</v>
      </c>
      <c r="N24" s="7">
        <f t="shared" si="16"/>
        <v>38895.876190476192</v>
      </c>
      <c r="O24" s="2">
        <v>5280</v>
      </c>
      <c r="P24" s="7">
        <f t="shared" si="17"/>
        <v>7.366643217893218</v>
      </c>
      <c r="Q24" s="7">
        <v>1.6093440000000001</v>
      </c>
      <c r="R24" s="7">
        <f t="shared" si="18"/>
        <v>11.855463062857144</v>
      </c>
    </row>
    <row r="25" spans="1:18" x14ac:dyDescent="0.2">
      <c r="B25" s="2">
        <v>13</v>
      </c>
      <c r="C25" s="7">
        <v>3.1415899999999999</v>
      </c>
      <c r="D25" s="7">
        <f t="shared" si="12"/>
        <v>40.840669999999996</v>
      </c>
      <c r="E25" s="2">
        <v>12</v>
      </c>
      <c r="F25" s="2">
        <v>70</v>
      </c>
      <c r="G25" s="7">
        <f t="shared" si="13"/>
        <v>5.833333333333333</v>
      </c>
      <c r="H25" s="2">
        <v>2.7</v>
      </c>
      <c r="I25" s="7">
        <f t="shared" si="19"/>
        <v>15.75</v>
      </c>
      <c r="J25" s="2">
        <v>3500</v>
      </c>
      <c r="K25" s="7">
        <f t="shared" si="20"/>
        <v>222.22222222222223</v>
      </c>
      <c r="L25" s="7">
        <f t="shared" si="14"/>
        <v>3.4033891666666665</v>
      </c>
      <c r="M25" s="7">
        <f t="shared" si="15"/>
        <v>756.30870370370371</v>
      </c>
      <c r="N25" s="7">
        <f t="shared" si="16"/>
        <v>45378.522222222222</v>
      </c>
      <c r="O25" s="2">
        <v>5280</v>
      </c>
      <c r="P25" s="7">
        <f t="shared" si="17"/>
        <v>8.5944170875420873</v>
      </c>
      <c r="Q25" s="7">
        <v>1.6093440000000001</v>
      </c>
      <c r="R25" s="7">
        <f t="shared" si="18"/>
        <v>13.831373573333334</v>
      </c>
    </row>
    <row r="26" spans="1:18" x14ac:dyDescent="0.2">
      <c r="B26" s="2">
        <v>13</v>
      </c>
      <c r="C26" s="7">
        <v>3.1415899999999999</v>
      </c>
      <c r="D26" s="7">
        <f t="shared" si="12"/>
        <v>40.840669999999996</v>
      </c>
      <c r="E26" s="2">
        <v>12</v>
      </c>
      <c r="F26" s="2">
        <v>70</v>
      </c>
      <c r="G26" s="7">
        <f t="shared" si="13"/>
        <v>5.833333333333333</v>
      </c>
      <c r="H26" s="2">
        <v>1.1000000000000001</v>
      </c>
      <c r="I26" s="7">
        <f>G26*H26</f>
        <v>6.416666666666667</v>
      </c>
      <c r="J26" s="2">
        <v>2000</v>
      </c>
      <c r="K26" s="7">
        <f>J26/I26</f>
        <v>311.68831168831167</v>
      </c>
      <c r="L26" s="7">
        <f t="shared" si="14"/>
        <v>3.4033891666666665</v>
      </c>
      <c r="M26" s="7">
        <f t="shared" si="15"/>
        <v>1060.7966233766233</v>
      </c>
      <c r="N26" s="7">
        <f t="shared" si="16"/>
        <v>63647.797402597396</v>
      </c>
      <c r="O26" s="2">
        <v>5280</v>
      </c>
      <c r="P26" s="7">
        <f t="shared" si="17"/>
        <v>12.054507083825264</v>
      </c>
      <c r="Q26" s="7">
        <v>1.6093440000000001</v>
      </c>
      <c r="R26" s="7">
        <f t="shared" si="18"/>
        <v>19.399848648311686</v>
      </c>
    </row>
    <row r="27" spans="1:18" x14ac:dyDescent="0.2">
      <c r="B27" s="2">
        <v>13</v>
      </c>
      <c r="C27" s="7">
        <v>3.1415899999999999</v>
      </c>
      <c r="D27" s="7">
        <f t="shared" si="12"/>
        <v>40.840669999999996</v>
      </c>
      <c r="E27" s="2">
        <v>12</v>
      </c>
      <c r="F27" s="2">
        <v>70</v>
      </c>
      <c r="G27" s="7">
        <f t="shared" si="13"/>
        <v>5.833333333333333</v>
      </c>
      <c r="H27" s="2">
        <v>1.1000000000000001</v>
      </c>
      <c r="I27" s="7">
        <f t="shared" ref="I27:I29" si="21">G27*H27</f>
        <v>6.416666666666667</v>
      </c>
      <c r="J27" s="2">
        <v>2500</v>
      </c>
      <c r="K27" s="7">
        <f t="shared" ref="K27:K29" si="22">J27/I27</f>
        <v>389.61038961038957</v>
      </c>
      <c r="L27" s="7">
        <f t="shared" si="14"/>
        <v>3.4033891666666665</v>
      </c>
      <c r="M27" s="7">
        <f t="shared" si="15"/>
        <v>1325.995779220779</v>
      </c>
      <c r="N27" s="7">
        <f t="shared" si="16"/>
        <v>79559.746753246742</v>
      </c>
      <c r="O27" s="2">
        <v>5280</v>
      </c>
      <c r="P27" s="7">
        <f t="shared" si="17"/>
        <v>15.06813385478158</v>
      </c>
      <c r="Q27" s="7">
        <v>1.6093440000000001</v>
      </c>
      <c r="R27" s="7">
        <f t="shared" si="18"/>
        <v>24.249810810389608</v>
      </c>
    </row>
    <row r="28" spans="1:18" x14ac:dyDescent="0.2">
      <c r="B28" s="2">
        <v>13</v>
      </c>
      <c r="C28" s="7">
        <v>3.1415899999999999</v>
      </c>
      <c r="D28" s="7">
        <f t="shared" si="12"/>
        <v>40.840669999999996</v>
      </c>
      <c r="E28" s="2">
        <v>12</v>
      </c>
      <c r="F28" s="2">
        <v>70</v>
      </c>
      <c r="G28" s="7">
        <f t="shared" si="13"/>
        <v>5.833333333333333</v>
      </c>
      <c r="H28" s="2">
        <v>1.1000000000000001</v>
      </c>
      <c r="I28" s="7">
        <f t="shared" si="21"/>
        <v>6.416666666666667</v>
      </c>
      <c r="J28" s="2">
        <v>3000</v>
      </c>
      <c r="K28" s="7">
        <f t="shared" si="22"/>
        <v>467.53246753246754</v>
      </c>
      <c r="L28" s="7">
        <f t="shared" si="14"/>
        <v>3.4033891666666665</v>
      </c>
      <c r="M28" s="7">
        <f t="shared" si="15"/>
        <v>1591.194935064935</v>
      </c>
      <c r="N28" s="7">
        <f t="shared" si="16"/>
        <v>95471.696103896102</v>
      </c>
      <c r="O28" s="2">
        <v>5280</v>
      </c>
      <c r="P28" s="7">
        <f t="shared" si="17"/>
        <v>18.0817606257379</v>
      </c>
      <c r="Q28" s="7">
        <v>1.6093440000000001</v>
      </c>
      <c r="R28" s="7">
        <f t="shared" si="18"/>
        <v>29.099772972467537</v>
      </c>
    </row>
    <row r="29" spans="1:18" x14ac:dyDescent="0.2">
      <c r="B29" s="2">
        <v>13</v>
      </c>
      <c r="C29" s="7">
        <v>3.1415899999999999</v>
      </c>
      <c r="D29" s="7">
        <f t="shared" si="12"/>
        <v>40.840669999999996</v>
      </c>
      <c r="E29" s="2">
        <v>12</v>
      </c>
      <c r="F29" s="2">
        <v>70</v>
      </c>
      <c r="G29" s="7">
        <f t="shared" si="13"/>
        <v>5.833333333333333</v>
      </c>
      <c r="H29" s="2">
        <v>1.1000000000000001</v>
      </c>
      <c r="I29" s="7">
        <f t="shared" si="21"/>
        <v>6.416666666666667</v>
      </c>
      <c r="J29" s="2">
        <v>3500</v>
      </c>
      <c r="K29" s="7">
        <f t="shared" si="22"/>
        <v>545.45454545454538</v>
      </c>
      <c r="L29" s="7">
        <f t="shared" si="14"/>
        <v>3.4033891666666665</v>
      </c>
      <c r="M29" s="7">
        <f t="shared" si="15"/>
        <v>1856.3940909090907</v>
      </c>
      <c r="N29" s="7">
        <f t="shared" si="16"/>
        <v>111383.64545454545</v>
      </c>
      <c r="O29" s="2">
        <v>5280</v>
      </c>
      <c r="P29" s="7">
        <f t="shared" si="17"/>
        <v>21.095387396694214</v>
      </c>
      <c r="Q29" s="7">
        <v>1.6093440000000001</v>
      </c>
      <c r="R29" s="7">
        <f t="shared" si="18"/>
        <v>33.949735134545456</v>
      </c>
    </row>
    <row r="30" spans="1:18" x14ac:dyDescent="0.2">
      <c r="C30" s="7"/>
      <c r="D30" s="7"/>
      <c r="G30" s="7"/>
      <c r="I30" s="7"/>
      <c r="K30" s="7"/>
      <c r="L30" s="7"/>
      <c r="M30" s="7"/>
      <c r="N30" s="7"/>
      <c r="P30" s="7"/>
      <c r="Q30" s="7"/>
      <c r="R30" s="7"/>
    </row>
    <row r="31" spans="1:18" x14ac:dyDescent="0.2">
      <c r="C31" s="7"/>
      <c r="D31" s="7"/>
      <c r="G31" s="7"/>
      <c r="I31" s="7"/>
      <c r="K31" s="7"/>
      <c r="L31" s="7"/>
      <c r="M31" s="7"/>
      <c r="N31" s="7"/>
      <c r="P31" s="7"/>
      <c r="Q31" s="7"/>
      <c r="R31" s="7"/>
    </row>
    <row r="32" spans="1:18" ht="18" x14ac:dyDescent="0.25">
      <c r="A32" s="1" t="s">
        <v>51</v>
      </c>
      <c r="C32" s="7"/>
      <c r="D32" s="7"/>
      <c r="G32" s="7"/>
      <c r="I32" s="7"/>
      <c r="K32" s="7"/>
      <c r="L32" s="7"/>
      <c r="M32" s="7"/>
      <c r="N32" s="7"/>
      <c r="P32" s="7"/>
      <c r="Q32" s="7"/>
      <c r="R32" s="7"/>
    </row>
    <row r="33" spans="2:20" ht="15" x14ac:dyDescent="0.25">
      <c r="C33" s="9" t="s">
        <v>5</v>
      </c>
      <c r="D33" s="9" t="s">
        <v>40</v>
      </c>
      <c r="G33" s="7"/>
      <c r="I33" s="7"/>
      <c r="K33" s="7"/>
      <c r="L33" s="7"/>
      <c r="M33" s="7"/>
      <c r="N33" s="7"/>
      <c r="P33" s="7"/>
      <c r="Q33" s="7"/>
      <c r="R33" s="7"/>
    </row>
    <row r="34" spans="2:20" ht="15" x14ac:dyDescent="0.25">
      <c r="B34" s="3" t="s">
        <v>52</v>
      </c>
      <c r="C34" s="10">
        <v>1500</v>
      </c>
      <c r="D34" s="11">
        <v>2.7</v>
      </c>
      <c r="G34" s="7"/>
      <c r="I34" s="7"/>
      <c r="K34" s="7"/>
      <c r="L34" s="7"/>
      <c r="M34" s="7"/>
      <c r="N34" s="7"/>
      <c r="P34" s="7"/>
      <c r="Q34" s="7"/>
      <c r="R34" s="7"/>
    </row>
    <row r="35" spans="2:20" ht="15" x14ac:dyDescent="0.25">
      <c r="B35" s="3" t="s">
        <v>53</v>
      </c>
      <c r="C35" s="12">
        <v>3500</v>
      </c>
      <c r="D35" s="13">
        <v>0.9</v>
      </c>
      <c r="G35" s="7"/>
      <c r="I35" s="7"/>
      <c r="K35" s="7"/>
      <c r="L35" s="7"/>
      <c r="M35" s="7"/>
      <c r="N35" s="7"/>
      <c r="P35" s="7"/>
      <c r="Q35" s="7"/>
      <c r="R35" s="7"/>
    </row>
    <row r="36" spans="2:20" ht="15" x14ac:dyDescent="0.25">
      <c r="B36" s="3"/>
      <c r="C36" s="14"/>
      <c r="D36" s="14"/>
      <c r="G36" s="7"/>
      <c r="I36" s="7"/>
      <c r="K36" s="7"/>
      <c r="L36" s="7"/>
      <c r="M36" s="7"/>
      <c r="N36" s="7"/>
      <c r="P36" s="7"/>
      <c r="Q36" s="7"/>
      <c r="R36" s="7"/>
    </row>
    <row r="37" spans="2:20" ht="15" x14ac:dyDescent="0.25">
      <c r="B37" s="3" t="s">
        <v>38</v>
      </c>
      <c r="C37" s="15">
        <v>13</v>
      </c>
      <c r="D37" s="14"/>
      <c r="G37" s="7"/>
      <c r="I37" s="7"/>
      <c r="K37" s="7"/>
      <c r="L37" s="7"/>
      <c r="M37" s="7"/>
      <c r="N37" s="7"/>
      <c r="P37" s="7"/>
      <c r="Q37" s="7"/>
      <c r="R37" s="7"/>
    </row>
    <row r="38" spans="2:20" ht="15" x14ac:dyDescent="0.25">
      <c r="B38" s="3" t="s">
        <v>7</v>
      </c>
      <c r="C38" s="16">
        <v>12</v>
      </c>
      <c r="D38" s="14"/>
      <c r="G38" s="7"/>
      <c r="I38" s="7"/>
      <c r="K38" s="7"/>
      <c r="L38" s="7"/>
      <c r="M38" s="7"/>
      <c r="N38" s="7"/>
      <c r="P38" s="7"/>
      <c r="Q38" s="7"/>
      <c r="R38" s="7"/>
    </row>
    <row r="39" spans="2:20" ht="15" x14ac:dyDescent="0.25">
      <c r="B39" s="3" t="s">
        <v>6</v>
      </c>
      <c r="C39" s="17">
        <v>53</v>
      </c>
      <c r="D39" s="14"/>
      <c r="G39" s="7"/>
      <c r="I39" s="7"/>
      <c r="J39" s="18"/>
      <c r="K39" s="7"/>
      <c r="L39" s="7"/>
      <c r="M39" s="7"/>
      <c r="N39" s="7"/>
      <c r="P39" s="7"/>
      <c r="Q39" s="7"/>
      <c r="R39" s="7"/>
    </row>
    <row r="40" spans="2:20" ht="45" x14ac:dyDescent="0.25">
      <c r="B40" s="6" t="s">
        <v>38</v>
      </c>
      <c r="C40" s="6" t="s">
        <v>24</v>
      </c>
      <c r="D40" s="6" t="s">
        <v>39</v>
      </c>
      <c r="E40" s="6" t="s">
        <v>7</v>
      </c>
      <c r="F40" s="6" t="s">
        <v>6</v>
      </c>
      <c r="G40" s="6" t="s">
        <v>8</v>
      </c>
      <c r="H40" s="6" t="s">
        <v>40</v>
      </c>
      <c r="I40" s="6" t="s">
        <v>41</v>
      </c>
      <c r="J40" s="6" t="s">
        <v>42</v>
      </c>
      <c r="K40" s="6" t="s">
        <v>43</v>
      </c>
      <c r="L40" s="6" t="s">
        <v>44</v>
      </c>
      <c r="M40" s="6" t="s">
        <v>45</v>
      </c>
      <c r="N40" s="6" t="s">
        <v>46</v>
      </c>
      <c r="O40" s="6" t="s">
        <v>47</v>
      </c>
      <c r="P40" s="6" t="s">
        <v>48</v>
      </c>
      <c r="Q40" s="6" t="s">
        <v>49</v>
      </c>
      <c r="R40" s="6" t="str">
        <f>$C$39 &amp;" Teeth - KMH"</f>
        <v>53 Teeth - KMH</v>
      </c>
    </row>
    <row r="41" spans="2:20" x14ac:dyDescent="0.2">
      <c r="B41" s="19">
        <f>$C$37</f>
        <v>13</v>
      </c>
      <c r="C41" s="7">
        <v>3.1415899999999999</v>
      </c>
      <c r="D41" s="7">
        <f t="shared" ref="D41:D61" si="23">C41*B41</f>
        <v>40.840669999999996</v>
      </c>
      <c r="E41" s="20">
        <f>$C$38</f>
        <v>12</v>
      </c>
      <c r="F41" s="21">
        <f t="shared" ref="F41:F61" si="24">$C$39</f>
        <v>53</v>
      </c>
      <c r="G41" s="7">
        <f t="shared" ref="G41:G61" si="25">F41/E41</f>
        <v>4.416666666666667</v>
      </c>
      <c r="H41" s="22">
        <f>$D$34</f>
        <v>2.7</v>
      </c>
      <c r="I41" s="7">
        <f>G41*H41</f>
        <v>11.925000000000001</v>
      </c>
      <c r="J41" s="23">
        <f>$C$34</f>
        <v>1500</v>
      </c>
      <c r="K41" s="5">
        <f>J41/I41</f>
        <v>125.78616352201257</v>
      </c>
      <c r="L41" s="4">
        <f t="shared" ref="L41:L61" si="26">D41/12</f>
        <v>3.4033891666666665</v>
      </c>
      <c r="M41" s="5">
        <f t="shared" ref="M41:M61" si="27">L41*K41</f>
        <v>428.09926624737943</v>
      </c>
      <c r="N41" s="5">
        <f t="shared" ref="N41:N61" si="28">M41*60</f>
        <v>25685.955974842767</v>
      </c>
      <c r="O41" s="5">
        <v>5280</v>
      </c>
      <c r="P41" s="7">
        <f t="shared" ref="P41:P61" si="29">N41/O41</f>
        <v>4.8647643891747663</v>
      </c>
      <c r="Q41" s="7">
        <v>1.6093440000000001</v>
      </c>
      <c r="R41" s="7">
        <f t="shared" ref="R41:R61" si="30">Q41*P41</f>
        <v>7.8290793811320754</v>
      </c>
    </row>
    <row r="42" spans="2:20" x14ac:dyDescent="0.2">
      <c r="B42" s="19">
        <f t="shared" ref="B42:B61" si="31">$C$37</f>
        <v>13</v>
      </c>
      <c r="C42" s="7">
        <v>3.1415899999999999</v>
      </c>
      <c r="D42" s="7">
        <f t="shared" si="23"/>
        <v>40.840669999999996</v>
      </c>
      <c r="E42" s="20">
        <f t="shared" ref="E42:E61" si="32">$C$38</f>
        <v>12</v>
      </c>
      <c r="F42" s="21">
        <f t="shared" si="24"/>
        <v>53</v>
      </c>
      <c r="G42" s="7">
        <f t="shared" si="25"/>
        <v>4.416666666666667</v>
      </c>
      <c r="H42" s="24">
        <f t="shared" ref="H42:H60" si="33">$H$41-((J42-$J$41)/($J$61-$J$41)*($H$41-$H$61))</f>
        <v>2.6100000000000003</v>
      </c>
      <c r="I42" s="7">
        <f t="shared" ref="I42:I61" si="34">G42*H42</f>
        <v>11.527500000000002</v>
      </c>
      <c r="J42" s="25">
        <f>(($J$61-$J$41)/(COUNT($B$41:$B$61)-1))+J41</f>
        <v>1600</v>
      </c>
      <c r="K42" s="5">
        <f t="shared" ref="K42:K61" si="35">J42/I42</f>
        <v>138.79852526566904</v>
      </c>
      <c r="L42" s="4">
        <f t="shared" si="26"/>
        <v>3.4033891666666665</v>
      </c>
      <c r="M42" s="5">
        <f t="shared" si="27"/>
        <v>472.3853972384876</v>
      </c>
      <c r="N42" s="5">
        <f t="shared" si="28"/>
        <v>28343.123834309255</v>
      </c>
      <c r="O42" s="5">
        <v>5280</v>
      </c>
      <c r="P42" s="7">
        <f t="shared" si="29"/>
        <v>5.3680158777100866</v>
      </c>
      <c r="Q42" s="7">
        <v>1.6093440000000001</v>
      </c>
      <c r="R42" s="7">
        <f t="shared" si="30"/>
        <v>8.6389841446974618</v>
      </c>
      <c r="T42" s="8"/>
    </row>
    <row r="43" spans="2:20" x14ac:dyDescent="0.2">
      <c r="B43" s="19">
        <f t="shared" si="31"/>
        <v>13</v>
      </c>
      <c r="C43" s="7">
        <v>3.1415899999999999</v>
      </c>
      <c r="D43" s="7">
        <f t="shared" si="23"/>
        <v>40.840669999999996</v>
      </c>
      <c r="E43" s="20">
        <f t="shared" si="32"/>
        <v>12</v>
      </c>
      <c r="F43" s="21">
        <f t="shared" si="24"/>
        <v>53</v>
      </c>
      <c r="G43" s="7">
        <f t="shared" si="25"/>
        <v>4.416666666666667</v>
      </c>
      <c r="H43" s="24">
        <f t="shared" si="33"/>
        <v>2.52</v>
      </c>
      <c r="I43" s="7">
        <f t="shared" si="34"/>
        <v>11.13</v>
      </c>
      <c r="J43" s="25">
        <f t="shared" ref="J43:J60" si="36">(($J$61-$J$41)/(COUNT($B$41:$B$61)-1))+J42</f>
        <v>1700</v>
      </c>
      <c r="K43" s="5">
        <f t="shared" si="35"/>
        <v>152.74034141958668</v>
      </c>
      <c r="L43" s="4">
        <f t="shared" si="26"/>
        <v>3.4033891666666665</v>
      </c>
      <c r="M43" s="5">
        <f t="shared" si="27"/>
        <v>519.83482330038919</v>
      </c>
      <c r="N43" s="5">
        <f t="shared" si="28"/>
        <v>31190.089398023352</v>
      </c>
      <c r="O43" s="5">
        <v>5280</v>
      </c>
      <c r="P43" s="7">
        <f t="shared" si="29"/>
        <v>5.9072139011407865</v>
      </c>
      <c r="Q43" s="7">
        <v>1.6093440000000001</v>
      </c>
      <c r="R43" s="7">
        <f t="shared" si="30"/>
        <v>9.5067392485175191</v>
      </c>
      <c r="T43" s="8"/>
    </row>
    <row r="44" spans="2:20" x14ac:dyDescent="0.2">
      <c r="B44" s="19">
        <f t="shared" si="31"/>
        <v>13</v>
      </c>
      <c r="C44" s="7">
        <v>3.1415899999999999</v>
      </c>
      <c r="D44" s="7">
        <f t="shared" si="23"/>
        <v>40.840669999999996</v>
      </c>
      <c r="E44" s="20">
        <f t="shared" si="32"/>
        <v>12</v>
      </c>
      <c r="F44" s="21">
        <f t="shared" si="24"/>
        <v>53</v>
      </c>
      <c r="G44" s="7">
        <f t="shared" si="25"/>
        <v>4.416666666666667</v>
      </c>
      <c r="H44" s="24">
        <f t="shared" si="33"/>
        <v>2.4300000000000002</v>
      </c>
      <c r="I44" s="7">
        <f t="shared" si="34"/>
        <v>10.732500000000002</v>
      </c>
      <c r="J44" s="25">
        <f t="shared" si="36"/>
        <v>1800</v>
      </c>
      <c r="K44" s="5">
        <f t="shared" si="35"/>
        <v>167.71488469601675</v>
      </c>
      <c r="L44" s="4">
        <f t="shared" si="26"/>
        <v>3.4033891666666665</v>
      </c>
      <c r="M44" s="5">
        <f t="shared" si="27"/>
        <v>570.79902166317254</v>
      </c>
      <c r="N44" s="5">
        <f t="shared" si="28"/>
        <v>34247.941299790349</v>
      </c>
      <c r="O44" s="5">
        <v>5280</v>
      </c>
      <c r="P44" s="7">
        <f t="shared" si="29"/>
        <v>6.4863525188996878</v>
      </c>
      <c r="Q44" s="7">
        <v>1.6093440000000001</v>
      </c>
      <c r="R44" s="7">
        <f t="shared" si="30"/>
        <v>10.4387725081761</v>
      </c>
      <c r="T44" s="8"/>
    </row>
    <row r="45" spans="2:20" x14ac:dyDescent="0.2">
      <c r="B45" s="19">
        <f t="shared" si="31"/>
        <v>13</v>
      </c>
      <c r="C45" s="7">
        <v>3.1415899999999999</v>
      </c>
      <c r="D45" s="7">
        <f t="shared" si="23"/>
        <v>40.840669999999996</v>
      </c>
      <c r="E45" s="20">
        <f t="shared" si="32"/>
        <v>12</v>
      </c>
      <c r="F45" s="21">
        <f t="shared" si="24"/>
        <v>53</v>
      </c>
      <c r="G45" s="7">
        <f t="shared" si="25"/>
        <v>4.416666666666667</v>
      </c>
      <c r="H45" s="24">
        <f t="shared" si="33"/>
        <v>2.34</v>
      </c>
      <c r="I45" s="7">
        <f t="shared" si="34"/>
        <v>10.335000000000001</v>
      </c>
      <c r="J45" s="25">
        <f t="shared" si="36"/>
        <v>1900</v>
      </c>
      <c r="K45" s="5">
        <f t="shared" si="35"/>
        <v>183.84131591678761</v>
      </c>
      <c r="L45" s="4">
        <f t="shared" si="26"/>
        <v>3.4033891666666665</v>
      </c>
      <c r="M45" s="5">
        <f t="shared" si="27"/>
        <v>625.68354297693918</v>
      </c>
      <c r="N45" s="5">
        <f t="shared" si="28"/>
        <v>37541.012578616348</v>
      </c>
      <c r="O45" s="5">
        <v>5280</v>
      </c>
      <c r="P45" s="7">
        <f t="shared" si="29"/>
        <v>7.1100402611015809</v>
      </c>
      <c r="Q45" s="7">
        <v>1.6093440000000001</v>
      </c>
      <c r="R45" s="7">
        <f t="shared" si="30"/>
        <v>11.442500633962263</v>
      </c>
      <c r="T45" s="8"/>
    </row>
    <row r="46" spans="2:20" x14ac:dyDescent="0.2">
      <c r="B46" s="19">
        <f t="shared" si="31"/>
        <v>13</v>
      </c>
      <c r="C46" s="7">
        <v>3.1415899999999999</v>
      </c>
      <c r="D46" s="7">
        <f t="shared" si="23"/>
        <v>40.840669999999996</v>
      </c>
      <c r="E46" s="20">
        <f t="shared" si="32"/>
        <v>12</v>
      </c>
      <c r="F46" s="21">
        <f t="shared" si="24"/>
        <v>53</v>
      </c>
      <c r="G46" s="7">
        <f t="shared" si="25"/>
        <v>4.416666666666667</v>
      </c>
      <c r="H46" s="24">
        <f t="shared" si="33"/>
        <v>2.25</v>
      </c>
      <c r="I46" s="7">
        <f t="shared" si="34"/>
        <v>9.9375</v>
      </c>
      <c r="J46" s="25">
        <f t="shared" si="36"/>
        <v>2000</v>
      </c>
      <c r="K46" s="5">
        <f t="shared" si="35"/>
        <v>201.25786163522014</v>
      </c>
      <c r="L46" s="4">
        <f t="shared" si="26"/>
        <v>3.4033891666666665</v>
      </c>
      <c r="M46" s="5">
        <f t="shared" si="27"/>
        <v>684.95882599580716</v>
      </c>
      <c r="N46" s="5">
        <f t="shared" si="28"/>
        <v>41097.529559748429</v>
      </c>
      <c r="O46" s="5">
        <v>5280</v>
      </c>
      <c r="P46" s="7">
        <f t="shared" si="29"/>
        <v>7.7836230226796266</v>
      </c>
      <c r="Q46" s="7">
        <v>1.6093440000000001</v>
      </c>
      <c r="R46" s="7">
        <f t="shared" si="30"/>
        <v>12.526527009811321</v>
      </c>
      <c r="T46" s="8"/>
    </row>
    <row r="47" spans="2:20" x14ac:dyDescent="0.2">
      <c r="B47" s="19">
        <f t="shared" si="31"/>
        <v>13</v>
      </c>
      <c r="C47" s="7">
        <v>3.1415899999999999</v>
      </c>
      <c r="D47" s="7">
        <f t="shared" si="23"/>
        <v>40.840669999999996</v>
      </c>
      <c r="E47" s="20">
        <f t="shared" si="32"/>
        <v>12</v>
      </c>
      <c r="F47" s="21">
        <f t="shared" si="24"/>
        <v>53</v>
      </c>
      <c r="G47" s="7">
        <f t="shared" si="25"/>
        <v>4.416666666666667</v>
      </c>
      <c r="H47" s="24">
        <f t="shared" si="33"/>
        <v>2.16</v>
      </c>
      <c r="I47" s="7">
        <f t="shared" si="34"/>
        <v>9.5400000000000009</v>
      </c>
      <c r="J47" s="25">
        <f t="shared" si="36"/>
        <v>2100</v>
      </c>
      <c r="K47" s="5">
        <f t="shared" si="35"/>
        <v>220.12578616352198</v>
      </c>
      <c r="L47" s="4">
        <f t="shared" si="26"/>
        <v>3.4033891666666665</v>
      </c>
      <c r="M47" s="5">
        <f t="shared" si="27"/>
        <v>749.17371593291386</v>
      </c>
      <c r="N47" s="5">
        <f t="shared" si="28"/>
        <v>44950.422955974835</v>
      </c>
      <c r="O47" s="5">
        <v>5280</v>
      </c>
      <c r="P47" s="7">
        <f t="shared" si="29"/>
        <v>8.5133376810558392</v>
      </c>
      <c r="Q47" s="7">
        <v>1.6093440000000001</v>
      </c>
      <c r="R47" s="7">
        <f t="shared" si="30"/>
        <v>13.70088891698113</v>
      </c>
      <c r="T47" s="8"/>
    </row>
    <row r="48" spans="2:20" x14ac:dyDescent="0.2">
      <c r="B48" s="19">
        <f t="shared" si="31"/>
        <v>13</v>
      </c>
      <c r="C48" s="7">
        <v>3.1415899999999999</v>
      </c>
      <c r="D48" s="7">
        <f t="shared" si="23"/>
        <v>40.840669999999996</v>
      </c>
      <c r="E48" s="20">
        <f t="shared" si="32"/>
        <v>12</v>
      </c>
      <c r="F48" s="21">
        <f t="shared" si="24"/>
        <v>53</v>
      </c>
      <c r="G48" s="7">
        <f t="shared" si="25"/>
        <v>4.416666666666667</v>
      </c>
      <c r="H48" s="24">
        <f t="shared" si="33"/>
        <v>2.0700000000000003</v>
      </c>
      <c r="I48" s="7">
        <f t="shared" si="34"/>
        <v>9.1425000000000018</v>
      </c>
      <c r="J48" s="25">
        <f t="shared" si="36"/>
        <v>2200</v>
      </c>
      <c r="K48" s="5">
        <f t="shared" si="35"/>
        <v>240.6343997812414</v>
      </c>
      <c r="L48" s="4">
        <f t="shared" si="26"/>
        <v>3.4033891666666665</v>
      </c>
      <c r="M48" s="5">
        <f t="shared" si="27"/>
        <v>818.9725093428126</v>
      </c>
      <c r="N48" s="5">
        <f t="shared" si="28"/>
        <v>49138.350560568753</v>
      </c>
      <c r="O48" s="5">
        <v>5280</v>
      </c>
      <c r="P48" s="7">
        <f t="shared" si="29"/>
        <v>9.3065057879865059</v>
      </c>
      <c r="Q48" s="7">
        <v>1.6093440000000001</v>
      </c>
      <c r="R48" s="7">
        <f t="shared" si="30"/>
        <v>14.977369250861356</v>
      </c>
      <c r="T48" s="8"/>
    </row>
    <row r="49" spans="2:20" x14ac:dyDescent="0.2">
      <c r="B49" s="19">
        <f t="shared" si="31"/>
        <v>13</v>
      </c>
      <c r="C49" s="7">
        <v>3.1415899999999999</v>
      </c>
      <c r="D49" s="7">
        <f t="shared" si="23"/>
        <v>40.840669999999996</v>
      </c>
      <c r="E49" s="20">
        <f t="shared" si="32"/>
        <v>12</v>
      </c>
      <c r="F49" s="21">
        <f t="shared" si="24"/>
        <v>53</v>
      </c>
      <c r="G49" s="7">
        <f t="shared" si="25"/>
        <v>4.416666666666667</v>
      </c>
      <c r="H49" s="24">
        <f t="shared" si="33"/>
        <v>1.98</v>
      </c>
      <c r="I49" s="7">
        <f t="shared" si="34"/>
        <v>8.745000000000001</v>
      </c>
      <c r="J49" s="25">
        <f t="shared" si="36"/>
        <v>2300</v>
      </c>
      <c r="K49" s="5">
        <f t="shared" si="35"/>
        <v>263.00743281875356</v>
      </c>
      <c r="L49" s="4">
        <f t="shared" si="26"/>
        <v>3.4033891666666665</v>
      </c>
      <c r="M49" s="5">
        <f t="shared" si="27"/>
        <v>895.11664760815688</v>
      </c>
      <c r="N49" s="5">
        <f t="shared" si="28"/>
        <v>53706.998856489416</v>
      </c>
      <c r="O49" s="5">
        <v>5280</v>
      </c>
      <c r="P49" s="7">
        <f t="shared" si="29"/>
        <v>10.171780086456328</v>
      </c>
      <c r="Q49" s="7">
        <v>1.6093440000000001</v>
      </c>
      <c r="R49" s="7">
        <f t="shared" si="30"/>
        <v>16.369893251457974</v>
      </c>
      <c r="T49" s="8"/>
    </row>
    <row r="50" spans="2:20" x14ac:dyDescent="0.2">
      <c r="B50" s="19">
        <f t="shared" si="31"/>
        <v>13</v>
      </c>
      <c r="C50" s="7">
        <v>3.1415899999999999</v>
      </c>
      <c r="D50" s="7">
        <f t="shared" si="23"/>
        <v>40.840669999999996</v>
      </c>
      <c r="E50" s="20">
        <f t="shared" si="32"/>
        <v>12</v>
      </c>
      <c r="F50" s="21">
        <f t="shared" si="24"/>
        <v>53</v>
      </c>
      <c r="G50" s="7">
        <f t="shared" si="25"/>
        <v>4.416666666666667</v>
      </c>
      <c r="H50" s="24">
        <f t="shared" si="33"/>
        <v>1.8900000000000001</v>
      </c>
      <c r="I50" s="7">
        <f t="shared" si="34"/>
        <v>8.3475000000000019</v>
      </c>
      <c r="J50" s="25">
        <f t="shared" si="36"/>
        <v>2400</v>
      </c>
      <c r="K50" s="5">
        <f t="shared" si="35"/>
        <v>287.51123090745727</v>
      </c>
      <c r="L50" s="4">
        <f t="shared" si="26"/>
        <v>3.4033891666666665</v>
      </c>
      <c r="M50" s="5">
        <f t="shared" si="27"/>
        <v>978.51260856543854</v>
      </c>
      <c r="N50" s="5">
        <f t="shared" si="28"/>
        <v>58710.75651392631</v>
      </c>
      <c r="O50" s="5">
        <v>5280</v>
      </c>
      <c r="P50" s="7">
        <f t="shared" si="29"/>
        <v>11.119461460970893</v>
      </c>
      <c r="Q50" s="7">
        <v>1.6093440000000001</v>
      </c>
      <c r="R50" s="7">
        <f t="shared" si="30"/>
        <v>17.895038585444741</v>
      </c>
      <c r="T50" s="8"/>
    </row>
    <row r="51" spans="2:20" x14ac:dyDescent="0.2">
      <c r="B51" s="19">
        <f t="shared" si="31"/>
        <v>13</v>
      </c>
      <c r="C51" s="7">
        <v>3.1415899999999999</v>
      </c>
      <c r="D51" s="7">
        <f t="shared" si="23"/>
        <v>40.840669999999996</v>
      </c>
      <c r="E51" s="20">
        <f t="shared" si="32"/>
        <v>12</v>
      </c>
      <c r="F51" s="21">
        <f t="shared" si="24"/>
        <v>53</v>
      </c>
      <c r="G51" s="7">
        <f t="shared" si="25"/>
        <v>4.416666666666667</v>
      </c>
      <c r="H51" s="24">
        <f t="shared" si="33"/>
        <v>1.8</v>
      </c>
      <c r="I51" s="7">
        <f t="shared" si="34"/>
        <v>7.9500000000000011</v>
      </c>
      <c r="J51" s="25">
        <f t="shared" si="36"/>
        <v>2500</v>
      </c>
      <c r="K51" s="5">
        <f t="shared" si="35"/>
        <v>314.46540880503142</v>
      </c>
      <c r="L51" s="4">
        <f t="shared" si="26"/>
        <v>3.4033891666666665</v>
      </c>
      <c r="M51" s="5">
        <f t="shared" si="27"/>
        <v>1070.2481656184484</v>
      </c>
      <c r="N51" s="5">
        <f t="shared" si="28"/>
        <v>64214.889937106906</v>
      </c>
      <c r="O51" s="5">
        <v>5280</v>
      </c>
      <c r="P51" s="7">
        <f t="shared" si="29"/>
        <v>12.161910972936914</v>
      </c>
      <c r="Q51" s="7">
        <v>1.6093440000000001</v>
      </c>
      <c r="R51" s="7">
        <f t="shared" si="30"/>
        <v>19.572698452830185</v>
      </c>
      <c r="T51" s="8"/>
    </row>
    <row r="52" spans="2:20" x14ac:dyDescent="0.2">
      <c r="B52" s="19">
        <f t="shared" si="31"/>
        <v>13</v>
      </c>
      <c r="C52" s="7">
        <v>3.1415899999999999</v>
      </c>
      <c r="D52" s="7">
        <f t="shared" si="23"/>
        <v>40.840669999999996</v>
      </c>
      <c r="E52" s="20">
        <f t="shared" si="32"/>
        <v>12</v>
      </c>
      <c r="F52" s="21">
        <f t="shared" si="24"/>
        <v>53</v>
      </c>
      <c r="G52" s="7">
        <f t="shared" si="25"/>
        <v>4.416666666666667</v>
      </c>
      <c r="H52" s="24">
        <f t="shared" si="33"/>
        <v>1.71</v>
      </c>
      <c r="I52" s="7">
        <f t="shared" si="34"/>
        <v>7.5525000000000002</v>
      </c>
      <c r="J52" s="25">
        <f t="shared" si="36"/>
        <v>2600</v>
      </c>
      <c r="K52" s="5">
        <f t="shared" si="35"/>
        <v>344.25686858656076</v>
      </c>
      <c r="L52" s="4">
        <f t="shared" si="26"/>
        <v>3.4033891666666665</v>
      </c>
      <c r="M52" s="5">
        <f t="shared" si="27"/>
        <v>1171.640097098091</v>
      </c>
      <c r="N52" s="5">
        <f t="shared" si="28"/>
        <v>70298.405825885464</v>
      </c>
      <c r="O52" s="5">
        <v>5280</v>
      </c>
      <c r="P52" s="7">
        <f t="shared" si="29"/>
        <v>13.314092012478307</v>
      </c>
      <c r="Q52" s="7">
        <v>1.6093440000000001</v>
      </c>
      <c r="R52" s="7">
        <f t="shared" si="30"/>
        <v>21.42695409572989</v>
      </c>
      <c r="T52" s="8"/>
    </row>
    <row r="53" spans="2:20" x14ac:dyDescent="0.2">
      <c r="B53" s="19">
        <f t="shared" si="31"/>
        <v>13</v>
      </c>
      <c r="C53" s="7">
        <v>3.1415899999999999</v>
      </c>
      <c r="D53" s="7">
        <f t="shared" si="23"/>
        <v>40.840669999999996</v>
      </c>
      <c r="E53" s="20">
        <f t="shared" si="32"/>
        <v>12</v>
      </c>
      <c r="F53" s="21">
        <f t="shared" si="24"/>
        <v>53</v>
      </c>
      <c r="G53" s="7">
        <f t="shared" si="25"/>
        <v>4.416666666666667</v>
      </c>
      <c r="H53" s="24">
        <f t="shared" si="33"/>
        <v>1.62</v>
      </c>
      <c r="I53" s="7">
        <f t="shared" si="34"/>
        <v>7.1550000000000011</v>
      </c>
      <c r="J53" s="25">
        <f t="shared" si="36"/>
        <v>2700</v>
      </c>
      <c r="K53" s="5">
        <f t="shared" si="35"/>
        <v>377.35849056603769</v>
      </c>
      <c r="L53" s="4">
        <f t="shared" si="26"/>
        <v>3.4033891666666665</v>
      </c>
      <c r="M53" s="5">
        <f t="shared" si="27"/>
        <v>1284.2977987421382</v>
      </c>
      <c r="N53" s="5">
        <f t="shared" si="28"/>
        <v>77057.867924528284</v>
      </c>
      <c r="O53" s="5">
        <v>5280</v>
      </c>
      <c r="P53" s="7">
        <f t="shared" si="29"/>
        <v>14.594293167524295</v>
      </c>
      <c r="Q53" s="7">
        <v>1.6093440000000001</v>
      </c>
      <c r="R53" s="7">
        <f t="shared" si="30"/>
        <v>23.487238143396223</v>
      </c>
      <c r="T53" s="8"/>
    </row>
    <row r="54" spans="2:20" x14ac:dyDescent="0.2">
      <c r="B54" s="19">
        <f t="shared" si="31"/>
        <v>13</v>
      </c>
      <c r="C54" s="7">
        <v>3.1415899999999999</v>
      </c>
      <c r="D54" s="7">
        <f t="shared" si="23"/>
        <v>40.840669999999996</v>
      </c>
      <c r="E54" s="20">
        <f t="shared" si="32"/>
        <v>12</v>
      </c>
      <c r="F54" s="21">
        <f t="shared" si="24"/>
        <v>53</v>
      </c>
      <c r="G54" s="7">
        <f t="shared" si="25"/>
        <v>4.416666666666667</v>
      </c>
      <c r="H54" s="24">
        <f t="shared" si="33"/>
        <v>1.53</v>
      </c>
      <c r="I54" s="7">
        <f t="shared" si="34"/>
        <v>6.7575000000000003</v>
      </c>
      <c r="J54" s="25">
        <f t="shared" si="36"/>
        <v>2800</v>
      </c>
      <c r="K54" s="5">
        <f t="shared" si="35"/>
        <v>414.35442101368847</v>
      </c>
      <c r="L54" s="4">
        <f t="shared" si="26"/>
        <v>3.4033891666666665</v>
      </c>
      <c r="M54" s="5">
        <f t="shared" si="27"/>
        <v>1410.2093476384262</v>
      </c>
      <c r="N54" s="5">
        <f t="shared" si="28"/>
        <v>84612.560858305573</v>
      </c>
      <c r="O54" s="5">
        <v>5280</v>
      </c>
      <c r="P54" s="7">
        <f t="shared" si="29"/>
        <v>16.025106223163935</v>
      </c>
      <c r="Q54" s="7">
        <v>1.6093440000000001</v>
      </c>
      <c r="R54" s="7">
        <f t="shared" si="30"/>
        <v>25.789908549611539</v>
      </c>
      <c r="T54" s="8"/>
    </row>
    <row r="55" spans="2:20" x14ac:dyDescent="0.2">
      <c r="B55" s="19">
        <f t="shared" si="31"/>
        <v>13</v>
      </c>
      <c r="C55" s="7">
        <v>3.1415899999999999</v>
      </c>
      <c r="D55" s="7">
        <f t="shared" si="23"/>
        <v>40.840669999999996</v>
      </c>
      <c r="E55" s="20">
        <f t="shared" si="32"/>
        <v>12</v>
      </c>
      <c r="F55" s="21">
        <f t="shared" si="24"/>
        <v>53</v>
      </c>
      <c r="G55" s="7">
        <f t="shared" si="25"/>
        <v>4.416666666666667</v>
      </c>
      <c r="H55" s="24">
        <f t="shared" si="33"/>
        <v>1.4400000000000002</v>
      </c>
      <c r="I55" s="7">
        <f t="shared" si="34"/>
        <v>6.3600000000000012</v>
      </c>
      <c r="J55" s="25">
        <f t="shared" si="36"/>
        <v>2900</v>
      </c>
      <c r="K55" s="5">
        <f t="shared" si="35"/>
        <v>455.97484276729551</v>
      </c>
      <c r="L55" s="4">
        <f t="shared" si="26"/>
        <v>3.4033891666666665</v>
      </c>
      <c r="M55" s="5">
        <f t="shared" si="27"/>
        <v>1551.8598401467502</v>
      </c>
      <c r="N55" s="5">
        <f t="shared" si="28"/>
        <v>93111.590408805016</v>
      </c>
      <c r="O55" s="5">
        <v>5280</v>
      </c>
      <c r="P55" s="7">
        <f t="shared" si="29"/>
        <v>17.634770910758526</v>
      </c>
      <c r="Q55" s="7">
        <v>1.6093440000000001</v>
      </c>
      <c r="R55" s="7">
        <f t="shared" si="30"/>
        <v>28.380412756603771</v>
      </c>
      <c r="T55" s="8"/>
    </row>
    <row r="56" spans="2:20" x14ac:dyDescent="0.2">
      <c r="B56" s="19">
        <f t="shared" si="31"/>
        <v>13</v>
      </c>
      <c r="C56" s="7">
        <v>3.1415899999999999</v>
      </c>
      <c r="D56" s="7">
        <f t="shared" si="23"/>
        <v>40.840669999999996</v>
      </c>
      <c r="E56" s="20">
        <f t="shared" si="32"/>
        <v>12</v>
      </c>
      <c r="F56" s="21">
        <f t="shared" si="24"/>
        <v>53</v>
      </c>
      <c r="G56" s="7">
        <f t="shared" si="25"/>
        <v>4.416666666666667</v>
      </c>
      <c r="H56" s="24">
        <f t="shared" si="33"/>
        <v>1.35</v>
      </c>
      <c r="I56" s="7">
        <f t="shared" si="34"/>
        <v>5.9625000000000004</v>
      </c>
      <c r="J56" s="25">
        <f t="shared" si="36"/>
        <v>3000</v>
      </c>
      <c r="K56" s="5">
        <f t="shared" si="35"/>
        <v>503.14465408805029</v>
      </c>
      <c r="L56" s="4">
        <f t="shared" si="26"/>
        <v>3.4033891666666665</v>
      </c>
      <c r="M56" s="5">
        <f t="shared" si="27"/>
        <v>1712.3970649895177</v>
      </c>
      <c r="N56" s="5">
        <f t="shared" si="28"/>
        <v>102743.82389937107</v>
      </c>
      <c r="O56" s="5">
        <v>5280</v>
      </c>
      <c r="P56" s="7">
        <f t="shared" si="29"/>
        <v>19.459057556699065</v>
      </c>
      <c r="Q56" s="7">
        <v>1.6093440000000001</v>
      </c>
      <c r="R56" s="7">
        <f t="shared" si="30"/>
        <v>31.316317524528301</v>
      </c>
      <c r="T56" s="8"/>
    </row>
    <row r="57" spans="2:20" x14ac:dyDescent="0.2">
      <c r="B57" s="19">
        <f t="shared" si="31"/>
        <v>13</v>
      </c>
      <c r="C57" s="7">
        <v>3.1415899999999999</v>
      </c>
      <c r="D57" s="7">
        <f t="shared" si="23"/>
        <v>40.840669999999996</v>
      </c>
      <c r="E57" s="20">
        <f t="shared" si="32"/>
        <v>12</v>
      </c>
      <c r="F57" s="21">
        <f t="shared" si="24"/>
        <v>53</v>
      </c>
      <c r="G57" s="7">
        <f t="shared" si="25"/>
        <v>4.416666666666667</v>
      </c>
      <c r="H57" s="24">
        <f t="shared" si="33"/>
        <v>1.2599999999999998</v>
      </c>
      <c r="I57" s="7">
        <f t="shared" si="34"/>
        <v>5.5649999999999995</v>
      </c>
      <c r="J57" s="25">
        <f t="shared" si="36"/>
        <v>3100</v>
      </c>
      <c r="K57" s="5">
        <f t="shared" si="35"/>
        <v>557.05300988319857</v>
      </c>
      <c r="L57" s="4">
        <f t="shared" si="26"/>
        <v>3.4033891666666665</v>
      </c>
      <c r="M57" s="5">
        <f t="shared" si="27"/>
        <v>1895.8681790955375</v>
      </c>
      <c r="N57" s="5">
        <f t="shared" si="28"/>
        <v>113752.09074573225</v>
      </c>
      <c r="O57" s="5">
        <v>5280</v>
      </c>
      <c r="P57" s="7">
        <f t="shared" si="29"/>
        <v>21.543956580631107</v>
      </c>
      <c r="Q57" s="7">
        <v>1.6093440000000001</v>
      </c>
      <c r="R57" s="7">
        <f t="shared" si="30"/>
        <v>34.671637259299189</v>
      </c>
      <c r="T57" s="8"/>
    </row>
    <row r="58" spans="2:20" x14ac:dyDescent="0.2">
      <c r="B58" s="19">
        <f t="shared" si="31"/>
        <v>13</v>
      </c>
      <c r="C58" s="7">
        <v>3.1415899999999999</v>
      </c>
      <c r="D58" s="7">
        <f t="shared" si="23"/>
        <v>40.840669999999996</v>
      </c>
      <c r="E58" s="20">
        <f t="shared" si="32"/>
        <v>12</v>
      </c>
      <c r="F58" s="21">
        <f t="shared" si="24"/>
        <v>53</v>
      </c>
      <c r="G58" s="7">
        <f t="shared" si="25"/>
        <v>4.416666666666667</v>
      </c>
      <c r="H58" s="24">
        <f t="shared" si="33"/>
        <v>1.17</v>
      </c>
      <c r="I58" s="7">
        <f t="shared" si="34"/>
        <v>5.1675000000000004</v>
      </c>
      <c r="J58" s="25">
        <f t="shared" si="36"/>
        <v>3200</v>
      </c>
      <c r="K58" s="5">
        <f t="shared" si="35"/>
        <v>619.2549588776003</v>
      </c>
      <c r="L58" s="4">
        <f t="shared" si="26"/>
        <v>3.4033891666666665</v>
      </c>
      <c r="M58" s="5">
        <f t="shared" si="27"/>
        <v>2107.565618448637</v>
      </c>
      <c r="N58" s="5">
        <f t="shared" si="28"/>
        <v>126453.93710691822</v>
      </c>
      <c r="O58" s="5">
        <v>5280</v>
      </c>
      <c r="P58" s="7">
        <f t="shared" si="29"/>
        <v>23.949609300552694</v>
      </c>
      <c r="Q58" s="7">
        <v>1.6093440000000001</v>
      </c>
      <c r="R58" s="7">
        <f t="shared" si="30"/>
        <v>38.54316003018868</v>
      </c>
      <c r="T58" s="8"/>
    </row>
    <row r="59" spans="2:20" x14ac:dyDescent="0.2">
      <c r="B59" s="19">
        <f t="shared" si="31"/>
        <v>13</v>
      </c>
      <c r="C59" s="7">
        <v>3.1415899999999999</v>
      </c>
      <c r="D59" s="7">
        <f t="shared" si="23"/>
        <v>40.840669999999996</v>
      </c>
      <c r="E59" s="20">
        <f t="shared" si="32"/>
        <v>12</v>
      </c>
      <c r="F59" s="21">
        <f t="shared" si="24"/>
        <v>53</v>
      </c>
      <c r="G59" s="7">
        <f t="shared" si="25"/>
        <v>4.416666666666667</v>
      </c>
      <c r="H59" s="24">
        <f t="shared" si="33"/>
        <v>1.0799999999999998</v>
      </c>
      <c r="I59" s="7">
        <f t="shared" si="34"/>
        <v>4.7699999999999996</v>
      </c>
      <c r="J59" s="25">
        <f t="shared" si="36"/>
        <v>3300</v>
      </c>
      <c r="K59" s="5">
        <f t="shared" si="35"/>
        <v>691.82389937106927</v>
      </c>
      <c r="L59" s="4">
        <f t="shared" si="26"/>
        <v>3.4033891666666665</v>
      </c>
      <c r="M59" s="5">
        <f t="shared" si="27"/>
        <v>2354.5459643605873</v>
      </c>
      <c r="N59" s="5">
        <f t="shared" si="28"/>
        <v>141272.75786163524</v>
      </c>
      <c r="O59" s="5">
        <v>5280</v>
      </c>
      <c r="P59" s="7">
        <f t="shared" si="29"/>
        <v>26.756204140461218</v>
      </c>
      <c r="Q59" s="7">
        <v>1.6093440000000001</v>
      </c>
      <c r="R59" s="7">
        <f t="shared" si="30"/>
        <v>43.059936596226422</v>
      </c>
      <c r="T59" s="8"/>
    </row>
    <row r="60" spans="2:20" x14ac:dyDescent="0.2">
      <c r="B60" s="19">
        <f t="shared" si="31"/>
        <v>13</v>
      </c>
      <c r="C60" s="7">
        <v>3.1415899999999999</v>
      </c>
      <c r="D60" s="7">
        <f t="shared" si="23"/>
        <v>40.840669999999996</v>
      </c>
      <c r="E60" s="20">
        <f t="shared" si="32"/>
        <v>12</v>
      </c>
      <c r="F60" s="21">
        <f t="shared" si="24"/>
        <v>53</v>
      </c>
      <c r="G60" s="7">
        <f t="shared" si="25"/>
        <v>4.416666666666667</v>
      </c>
      <c r="H60" s="24">
        <f t="shared" si="33"/>
        <v>0.99</v>
      </c>
      <c r="I60" s="7">
        <f t="shared" si="34"/>
        <v>4.3725000000000005</v>
      </c>
      <c r="J60" s="25">
        <f t="shared" si="36"/>
        <v>3400</v>
      </c>
      <c r="K60" s="5">
        <f t="shared" si="35"/>
        <v>777.5871926815322</v>
      </c>
      <c r="L60" s="4">
        <f t="shared" si="26"/>
        <v>3.4033891666666665</v>
      </c>
      <c r="M60" s="5">
        <f t="shared" si="27"/>
        <v>2646.4318277110724</v>
      </c>
      <c r="N60" s="5">
        <f t="shared" si="28"/>
        <v>158785.90966266434</v>
      </c>
      <c r="O60" s="5">
        <v>5280</v>
      </c>
      <c r="P60" s="7">
        <f t="shared" si="29"/>
        <v>30.073088951262186</v>
      </c>
      <c r="Q60" s="7">
        <v>1.6093440000000001</v>
      </c>
      <c r="R60" s="7">
        <f t="shared" si="30"/>
        <v>48.397945265180091</v>
      </c>
      <c r="T60" s="8"/>
    </row>
    <row r="61" spans="2:20" x14ac:dyDescent="0.2">
      <c r="B61" s="19">
        <f t="shared" si="31"/>
        <v>13</v>
      </c>
      <c r="C61" s="7">
        <v>3.1415899999999999</v>
      </c>
      <c r="D61" s="7">
        <f t="shared" si="23"/>
        <v>40.840669999999996</v>
      </c>
      <c r="E61" s="20">
        <f t="shared" si="32"/>
        <v>12</v>
      </c>
      <c r="F61" s="21">
        <f t="shared" si="24"/>
        <v>53</v>
      </c>
      <c r="G61" s="7">
        <f t="shared" si="25"/>
        <v>4.416666666666667</v>
      </c>
      <c r="H61" s="26">
        <f>$D$35</f>
        <v>0.9</v>
      </c>
      <c r="I61" s="7">
        <f t="shared" si="34"/>
        <v>3.9750000000000005</v>
      </c>
      <c r="J61" s="27">
        <f>$C$35</f>
        <v>3500</v>
      </c>
      <c r="K61" s="5">
        <f t="shared" si="35"/>
        <v>880.50314465408792</v>
      </c>
      <c r="L61" s="4">
        <f t="shared" si="26"/>
        <v>3.4033891666666665</v>
      </c>
      <c r="M61" s="5">
        <f t="shared" si="27"/>
        <v>2996.6948637316555</v>
      </c>
      <c r="N61" s="5">
        <f t="shared" si="28"/>
        <v>179801.69182389934</v>
      </c>
      <c r="O61" s="5">
        <v>5280</v>
      </c>
      <c r="P61" s="7">
        <f t="shared" si="29"/>
        <v>34.053350724223357</v>
      </c>
      <c r="Q61" s="7">
        <v>1.6093440000000001</v>
      </c>
      <c r="R61" s="7">
        <f t="shared" si="30"/>
        <v>54.80355566792452</v>
      </c>
      <c r="T61" s="8"/>
    </row>
    <row r="62" spans="2:20" x14ac:dyDescent="0.2">
      <c r="C62" s="7"/>
      <c r="D62" s="7"/>
      <c r="G62" s="7"/>
      <c r="I62" s="7"/>
      <c r="J62" s="18"/>
      <c r="K62" s="7"/>
      <c r="L62" s="7"/>
      <c r="M62" s="7"/>
      <c r="N62" s="7"/>
      <c r="P62" s="7"/>
      <c r="Q62" s="7"/>
      <c r="R62" s="7"/>
    </row>
    <row r="63" spans="2:20" x14ac:dyDescent="0.2">
      <c r="C63" s="7"/>
      <c r="D63" s="7"/>
      <c r="G63" s="7"/>
      <c r="I63" s="7"/>
      <c r="K63" s="7"/>
      <c r="L63" s="7"/>
      <c r="M63" s="7"/>
      <c r="N63" s="7"/>
      <c r="P63" s="7"/>
      <c r="Q63" s="7"/>
      <c r="R63" s="7"/>
    </row>
    <row r="64" spans="2:20" ht="15" x14ac:dyDescent="0.25">
      <c r="B64" s="3" t="s">
        <v>6</v>
      </c>
      <c r="C64" s="17">
        <v>70</v>
      </c>
      <c r="D64" s="7"/>
      <c r="G64" s="7"/>
      <c r="I64" s="7"/>
      <c r="K64" s="7"/>
      <c r="L64" s="7"/>
      <c r="M64" s="7"/>
      <c r="N64" s="7"/>
      <c r="P64" s="7"/>
      <c r="Q64" s="7"/>
      <c r="R64" s="7"/>
    </row>
    <row r="65" spans="2:18" ht="43.5" customHeight="1" x14ac:dyDescent="0.25">
      <c r="B65" s="6" t="s">
        <v>38</v>
      </c>
      <c r="C65" s="6" t="s">
        <v>24</v>
      </c>
      <c r="D65" s="6" t="s">
        <v>39</v>
      </c>
      <c r="E65" s="6" t="s">
        <v>7</v>
      </c>
      <c r="F65" s="6" t="s">
        <v>6</v>
      </c>
      <c r="G65" s="6" t="s">
        <v>8</v>
      </c>
      <c r="H65" s="6" t="s">
        <v>40</v>
      </c>
      <c r="I65" s="6" t="s">
        <v>41</v>
      </c>
      <c r="J65" s="6" t="s">
        <v>42</v>
      </c>
      <c r="K65" s="6" t="s">
        <v>43</v>
      </c>
      <c r="L65" s="6" t="s">
        <v>44</v>
      </c>
      <c r="M65" s="6" t="s">
        <v>45</v>
      </c>
      <c r="N65" s="6" t="s">
        <v>46</v>
      </c>
      <c r="O65" s="6" t="s">
        <v>47</v>
      </c>
      <c r="P65" s="6" t="s">
        <v>48</v>
      </c>
      <c r="Q65" s="6" t="s">
        <v>49</v>
      </c>
      <c r="R65" s="6" t="str">
        <f>$C$64&amp; " Teeth - KMH"</f>
        <v>70 Teeth - KMH</v>
      </c>
    </row>
    <row r="66" spans="2:18" x14ac:dyDescent="0.2">
      <c r="B66" s="19">
        <f>$C$37</f>
        <v>13</v>
      </c>
      <c r="C66" s="7">
        <v>3.1415899999999999</v>
      </c>
      <c r="D66" s="7">
        <f t="shared" ref="D66:D86" si="37">C66*B66</f>
        <v>40.840669999999996</v>
      </c>
      <c r="E66" s="20">
        <f>$C$38</f>
        <v>12</v>
      </c>
      <c r="F66" s="21">
        <f>$C$64</f>
        <v>70</v>
      </c>
      <c r="G66" s="7">
        <f t="shared" ref="G66:G86" si="38">F66/E66</f>
        <v>5.833333333333333</v>
      </c>
      <c r="H66" s="22">
        <f>$D$34</f>
        <v>2.7</v>
      </c>
      <c r="I66" s="7">
        <f>G66*H66</f>
        <v>15.75</v>
      </c>
      <c r="J66" s="23">
        <f>$C$34</f>
        <v>1500</v>
      </c>
      <c r="K66" s="5">
        <f>J66/I66</f>
        <v>95.238095238095241</v>
      </c>
      <c r="L66" s="4">
        <f t="shared" ref="L66:L86" si="39">D66/12</f>
        <v>3.4033891666666665</v>
      </c>
      <c r="M66" s="5">
        <f t="shared" ref="M66:M86" si="40">L66*K66</f>
        <v>324.13230158730158</v>
      </c>
      <c r="N66" s="5">
        <f t="shared" ref="N66:N86" si="41">M66*60</f>
        <v>19447.938095238096</v>
      </c>
      <c r="O66" s="5">
        <v>5280</v>
      </c>
      <c r="P66" s="7">
        <f t="shared" ref="P66:P86" si="42">N66/O66</f>
        <v>3.683321608946609</v>
      </c>
      <c r="Q66" s="7">
        <v>1.6093440000000001</v>
      </c>
      <c r="R66" s="7">
        <f t="shared" ref="R66:R86" si="43">Q66*P66</f>
        <v>5.9277315314285719</v>
      </c>
    </row>
    <row r="67" spans="2:18" x14ac:dyDescent="0.2">
      <c r="B67" s="19">
        <f t="shared" ref="B67:B86" si="44">$C$37</f>
        <v>13</v>
      </c>
      <c r="C67" s="7">
        <v>3.1415899999999999</v>
      </c>
      <c r="D67" s="7">
        <f t="shared" si="37"/>
        <v>40.840669999999996</v>
      </c>
      <c r="E67" s="20">
        <f t="shared" ref="E67:E86" si="45">$C$38</f>
        <v>12</v>
      </c>
      <c r="F67" s="21">
        <f t="shared" ref="F67:F86" si="46">$C$64</f>
        <v>70</v>
      </c>
      <c r="G67" s="7">
        <f t="shared" si="38"/>
        <v>5.833333333333333</v>
      </c>
      <c r="H67" s="24">
        <f t="shared" ref="H67:H85" si="47">$H$41-((J67-$J$41)/($J$61-$J$41)*($H$41-$H$61))</f>
        <v>2.6100000000000003</v>
      </c>
      <c r="I67" s="7">
        <f t="shared" ref="I67:I86" si="48">G67*H67</f>
        <v>15.225000000000001</v>
      </c>
      <c r="J67" s="25">
        <f>(($J$61-$J$41)/(COUNT($B$41:$B$61)-1))+J66</f>
        <v>1600</v>
      </c>
      <c r="K67" s="5">
        <f t="shared" ref="K67:K86" si="49">J67/I67</f>
        <v>105.0903119868637</v>
      </c>
      <c r="L67" s="4">
        <f t="shared" si="39"/>
        <v>3.4033891666666665</v>
      </c>
      <c r="M67" s="5">
        <f t="shared" si="40"/>
        <v>357.66322933771204</v>
      </c>
      <c r="N67" s="5">
        <f t="shared" si="41"/>
        <v>21459.793760262721</v>
      </c>
      <c r="O67" s="5">
        <v>5280</v>
      </c>
      <c r="P67" s="7">
        <f t="shared" si="42"/>
        <v>4.0643548788376362</v>
      </c>
      <c r="Q67" s="7">
        <v>1.6093440000000001</v>
      </c>
      <c r="R67" s="7">
        <f t="shared" si="43"/>
        <v>6.5409451381280777</v>
      </c>
    </row>
    <row r="68" spans="2:18" x14ac:dyDescent="0.2">
      <c r="B68" s="19">
        <f t="shared" si="44"/>
        <v>13</v>
      </c>
      <c r="C68" s="7">
        <v>3.1415899999999999</v>
      </c>
      <c r="D68" s="7">
        <f t="shared" si="37"/>
        <v>40.840669999999996</v>
      </c>
      <c r="E68" s="20">
        <f t="shared" si="45"/>
        <v>12</v>
      </c>
      <c r="F68" s="21">
        <f t="shared" si="46"/>
        <v>70</v>
      </c>
      <c r="G68" s="7">
        <f t="shared" si="38"/>
        <v>5.833333333333333</v>
      </c>
      <c r="H68" s="24">
        <f t="shared" si="47"/>
        <v>2.52</v>
      </c>
      <c r="I68" s="7">
        <f t="shared" si="48"/>
        <v>14.7</v>
      </c>
      <c r="J68" s="25">
        <f t="shared" ref="J68:J85" si="50">(($J$61-$J$41)/(COUNT($B$41:$B$61)-1))+J67</f>
        <v>1700</v>
      </c>
      <c r="K68" s="5">
        <f t="shared" si="49"/>
        <v>115.64625850340137</v>
      </c>
      <c r="L68" s="4">
        <f t="shared" si="39"/>
        <v>3.4033891666666665</v>
      </c>
      <c r="M68" s="5">
        <f t="shared" si="40"/>
        <v>393.58922335600909</v>
      </c>
      <c r="N68" s="5">
        <f t="shared" si="41"/>
        <v>23615.353401360546</v>
      </c>
      <c r="O68" s="5">
        <v>5280</v>
      </c>
      <c r="P68" s="7">
        <f t="shared" si="42"/>
        <v>4.4726048108637402</v>
      </c>
      <c r="Q68" s="7">
        <v>1.6093440000000001</v>
      </c>
      <c r="R68" s="7">
        <f t="shared" si="43"/>
        <v>7.1979597167346956</v>
      </c>
    </row>
    <row r="69" spans="2:18" x14ac:dyDescent="0.2">
      <c r="B69" s="19">
        <f t="shared" si="44"/>
        <v>13</v>
      </c>
      <c r="C69" s="7">
        <v>3.1415899999999999</v>
      </c>
      <c r="D69" s="7">
        <f t="shared" si="37"/>
        <v>40.840669999999996</v>
      </c>
      <c r="E69" s="20">
        <f t="shared" si="45"/>
        <v>12</v>
      </c>
      <c r="F69" s="21">
        <f t="shared" si="46"/>
        <v>70</v>
      </c>
      <c r="G69" s="7">
        <f t="shared" si="38"/>
        <v>5.833333333333333</v>
      </c>
      <c r="H69" s="24">
        <f t="shared" si="47"/>
        <v>2.4300000000000002</v>
      </c>
      <c r="I69" s="7">
        <f t="shared" si="48"/>
        <v>14.175000000000001</v>
      </c>
      <c r="J69" s="25">
        <f t="shared" si="50"/>
        <v>1800</v>
      </c>
      <c r="K69" s="5">
        <f t="shared" si="49"/>
        <v>126.98412698412697</v>
      </c>
      <c r="L69" s="4">
        <f t="shared" si="39"/>
        <v>3.4033891666666665</v>
      </c>
      <c r="M69" s="5">
        <f t="shared" si="40"/>
        <v>432.17640211640207</v>
      </c>
      <c r="N69" s="5">
        <f t="shared" si="41"/>
        <v>25930.584126984126</v>
      </c>
      <c r="O69" s="5">
        <v>5280</v>
      </c>
      <c r="P69" s="7">
        <f t="shared" si="42"/>
        <v>4.9110954785954783</v>
      </c>
      <c r="Q69" s="7">
        <v>1.6093440000000001</v>
      </c>
      <c r="R69" s="7">
        <f t="shared" si="43"/>
        <v>7.9036420419047619</v>
      </c>
    </row>
    <row r="70" spans="2:18" x14ac:dyDescent="0.2">
      <c r="B70" s="19">
        <f t="shared" si="44"/>
        <v>13</v>
      </c>
      <c r="C70" s="7">
        <v>3.1415899999999999</v>
      </c>
      <c r="D70" s="7">
        <f t="shared" si="37"/>
        <v>40.840669999999996</v>
      </c>
      <c r="E70" s="20">
        <f t="shared" si="45"/>
        <v>12</v>
      </c>
      <c r="F70" s="21">
        <f t="shared" si="46"/>
        <v>70</v>
      </c>
      <c r="G70" s="7">
        <f t="shared" si="38"/>
        <v>5.833333333333333</v>
      </c>
      <c r="H70" s="24">
        <f t="shared" si="47"/>
        <v>2.34</v>
      </c>
      <c r="I70" s="7">
        <f t="shared" si="48"/>
        <v>13.649999999999999</v>
      </c>
      <c r="J70" s="25">
        <f t="shared" si="50"/>
        <v>1900</v>
      </c>
      <c r="K70" s="5">
        <f t="shared" si="49"/>
        <v>139.19413919413921</v>
      </c>
      <c r="L70" s="4">
        <f t="shared" si="39"/>
        <v>3.4033891666666665</v>
      </c>
      <c r="M70" s="5">
        <f t="shared" si="40"/>
        <v>473.7318253968254</v>
      </c>
      <c r="N70" s="5">
        <f t="shared" si="41"/>
        <v>28423.909523809525</v>
      </c>
      <c r="O70" s="5">
        <v>5280</v>
      </c>
      <c r="P70" s="7">
        <f t="shared" si="42"/>
        <v>5.3833161976911983</v>
      </c>
      <c r="Q70" s="7">
        <v>1.6093440000000001</v>
      </c>
      <c r="R70" s="7">
        <f t="shared" si="43"/>
        <v>8.6636076228571444</v>
      </c>
    </row>
    <row r="71" spans="2:18" x14ac:dyDescent="0.2">
      <c r="B71" s="19">
        <f t="shared" si="44"/>
        <v>13</v>
      </c>
      <c r="C71" s="7">
        <v>3.1415899999999999</v>
      </c>
      <c r="D71" s="7">
        <f t="shared" si="37"/>
        <v>40.840669999999996</v>
      </c>
      <c r="E71" s="20">
        <f t="shared" si="45"/>
        <v>12</v>
      </c>
      <c r="F71" s="21">
        <f t="shared" si="46"/>
        <v>70</v>
      </c>
      <c r="G71" s="7">
        <f t="shared" si="38"/>
        <v>5.833333333333333</v>
      </c>
      <c r="H71" s="24">
        <f t="shared" si="47"/>
        <v>2.25</v>
      </c>
      <c r="I71" s="7">
        <f t="shared" si="48"/>
        <v>13.125</v>
      </c>
      <c r="J71" s="25">
        <f t="shared" si="50"/>
        <v>2000</v>
      </c>
      <c r="K71" s="5">
        <f t="shared" si="49"/>
        <v>152.38095238095238</v>
      </c>
      <c r="L71" s="4">
        <f t="shared" si="39"/>
        <v>3.4033891666666665</v>
      </c>
      <c r="M71" s="5">
        <f t="shared" si="40"/>
        <v>518.61168253968253</v>
      </c>
      <c r="N71" s="5">
        <f t="shared" si="41"/>
        <v>31116.700952380954</v>
      </c>
      <c r="O71" s="5">
        <v>5280</v>
      </c>
      <c r="P71" s="7">
        <f t="shared" si="42"/>
        <v>5.8933145743145747</v>
      </c>
      <c r="Q71" s="7">
        <v>1.6093440000000001</v>
      </c>
      <c r="R71" s="7">
        <f t="shared" si="43"/>
        <v>9.4843704502857165</v>
      </c>
    </row>
    <row r="72" spans="2:18" x14ac:dyDescent="0.2">
      <c r="B72" s="19">
        <f t="shared" si="44"/>
        <v>13</v>
      </c>
      <c r="C72" s="7">
        <v>3.1415899999999999</v>
      </c>
      <c r="D72" s="7">
        <f t="shared" si="37"/>
        <v>40.840669999999996</v>
      </c>
      <c r="E72" s="20">
        <f t="shared" si="45"/>
        <v>12</v>
      </c>
      <c r="F72" s="21">
        <f t="shared" si="46"/>
        <v>70</v>
      </c>
      <c r="G72" s="7">
        <f t="shared" si="38"/>
        <v>5.833333333333333</v>
      </c>
      <c r="H72" s="24">
        <f t="shared" si="47"/>
        <v>2.16</v>
      </c>
      <c r="I72" s="7">
        <f t="shared" si="48"/>
        <v>12.6</v>
      </c>
      <c r="J72" s="25">
        <f t="shared" si="50"/>
        <v>2100</v>
      </c>
      <c r="K72" s="5">
        <f t="shared" si="49"/>
        <v>166.66666666666666</v>
      </c>
      <c r="L72" s="4">
        <f t="shared" si="39"/>
        <v>3.4033891666666665</v>
      </c>
      <c r="M72" s="5">
        <f t="shared" si="40"/>
        <v>567.23152777777773</v>
      </c>
      <c r="N72" s="5">
        <f t="shared" si="41"/>
        <v>34033.891666666663</v>
      </c>
      <c r="O72" s="5">
        <v>5280</v>
      </c>
      <c r="P72" s="7">
        <f t="shared" si="42"/>
        <v>6.4458128156565646</v>
      </c>
      <c r="Q72" s="7">
        <v>1.6093440000000001</v>
      </c>
      <c r="R72" s="7">
        <f t="shared" si="43"/>
        <v>10.373530179999999</v>
      </c>
    </row>
    <row r="73" spans="2:18" x14ac:dyDescent="0.2">
      <c r="B73" s="19">
        <f t="shared" si="44"/>
        <v>13</v>
      </c>
      <c r="C73" s="7">
        <v>3.1415899999999999</v>
      </c>
      <c r="D73" s="7">
        <f t="shared" si="37"/>
        <v>40.840669999999996</v>
      </c>
      <c r="E73" s="20">
        <f t="shared" si="45"/>
        <v>12</v>
      </c>
      <c r="F73" s="21">
        <f t="shared" si="46"/>
        <v>70</v>
      </c>
      <c r="G73" s="7">
        <f t="shared" si="38"/>
        <v>5.833333333333333</v>
      </c>
      <c r="H73" s="24">
        <f t="shared" si="47"/>
        <v>2.0700000000000003</v>
      </c>
      <c r="I73" s="7">
        <f t="shared" si="48"/>
        <v>12.075000000000001</v>
      </c>
      <c r="J73" s="25">
        <f t="shared" si="50"/>
        <v>2200</v>
      </c>
      <c r="K73" s="5">
        <f t="shared" si="49"/>
        <v>182.19461697722565</v>
      </c>
      <c r="L73" s="4">
        <f t="shared" si="39"/>
        <v>3.4033891666666665</v>
      </c>
      <c r="M73" s="5">
        <f t="shared" si="40"/>
        <v>620.07918564527245</v>
      </c>
      <c r="N73" s="5">
        <f t="shared" si="41"/>
        <v>37204.751138716347</v>
      </c>
      <c r="O73" s="5">
        <v>5280</v>
      </c>
      <c r="P73" s="7">
        <f t="shared" si="42"/>
        <v>7.0463543823326411</v>
      </c>
      <c r="Q73" s="7">
        <v>1.6093440000000001</v>
      </c>
      <c r="R73" s="7">
        <f t="shared" si="43"/>
        <v>11.340008147080743</v>
      </c>
    </row>
    <row r="74" spans="2:18" x14ac:dyDescent="0.2">
      <c r="B74" s="19">
        <f t="shared" si="44"/>
        <v>13</v>
      </c>
      <c r="C74" s="7">
        <v>3.1415899999999999</v>
      </c>
      <c r="D74" s="7">
        <f t="shared" si="37"/>
        <v>40.840669999999996</v>
      </c>
      <c r="E74" s="20">
        <f t="shared" si="45"/>
        <v>12</v>
      </c>
      <c r="F74" s="21">
        <f t="shared" si="46"/>
        <v>70</v>
      </c>
      <c r="G74" s="7">
        <f t="shared" si="38"/>
        <v>5.833333333333333</v>
      </c>
      <c r="H74" s="24">
        <f t="shared" si="47"/>
        <v>1.98</v>
      </c>
      <c r="I74" s="7">
        <f t="shared" si="48"/>
        <v>11.549999999999999</v>
      </c>
      <c r="J74" s="25">
        <f t="shared" si="50"/>
        <v>2300</v>
      </c>
      <c r="K74" s="5">
        <f t="shared" si="49"/>
        <v>199.13419913419915</v>
      </c>
      <c r="L74" s="4">
        <f t="shared" si="39"/>
        <v>3.4033891666666665</v>
      </c>
      <c r="M74" s="5">
        <f t="shared" si="40"/>
        <v>677.73117604617607</v>
      </c>
      <c r="N74" s="5">
        <f t="shared" si="41"/>
        <v>40663.870562770564</v>
      </c>
      <c r="O74" s="5">
        <v>5280</v>
      </c>
      <c r="P74" s="7">
        <f t="shared" si="42"/>
        <v>7.701490636888364</v>
      </c>
      <c r="Q74" s="7">
        <v>1.6093440000000001</v>
      </c>
      <c r="R74" s="7">
        <f t="shared" si="43"/>
        <v>12.394347747532468</v>
      </c>
    </row>
    <row r="75" spans="2:18" x14ac:dyDescent="0.2">
      <c r="B75" s="19">
        <f t="shared" si="44"/>
        <v>13</v>
      </c>
      <c r="C75" s="7">
        <v>3.1415899999999999</v>
      </c>
      <c r="D75" s="7">
        <f t="shared" si="37"/>
        <v>40.840669999999996</v>
      </c>
      <c r="E75" s="20">
        <f t="shared" si="45"/>
        <v>12</v>
      </c>
      <c r="F75" s="21">
        <f t="shared" si="46"/>
        <v>70</v>
      </c>
      <c r="G75" s="7">
        <f t="shared" si="38"/>
        <v>5.833333333333333</v>
      </c>
      <c r="H75" s="24">
        <f t="shared" si="47"/>
        <v>1.8900000000000001</v>
      </c>
      <c r="I75" s="7">
        <f t="shared" si="48"/>
        <v>11.025</v>
      </c>
      <c r="J75" s="25">
        <f t="shared" si="50"/>
        <v>2400</v>
      </c>
      <c r="K75" s="5">
        <f t="shared" si="49"/>
        <v>217.68707482993196</v>
      </c>
      <c r="L75" s="4">
        <f t="shared" si="39"/>
        <v>3.4033891666666665</v>
      </c>
      <c r="M75" s="5">
        <f t="shared" si="40"/>
        <v>740.87383219954643</v>
      </c>
      <c r="N75" s="5">
        <f t="shared" si="41"/>
        <v>44452.429931972787</v>
      </c>
      <c r="O75" s="5">
        <v>5280</v>
      </c>
      <c r="P75" s="7">
        <f t="shared" si="42"/>
        <v>8.4190208204493917</v>
      </c>
      <c r="Q75" s="7">
        <v>1.6093440000000001</v>
      </c>
      <c r="R75" s="7">
        <f t="shared" si="43"/>
        <v>13.549100643265307</v>
      </c>
    </row>
    <row r="76" spans="2:18" x14ac:dyDescent="0.2">
      <c r="B76" s="19">
        <f t="shared" si="44"/>
        <v>13</v>
      </c>
      <c r="C76" s="7">
        <v>3.1415899999999999</v>
      </c>
      <c r="D76" s="7">
        <f t="shared" si="37"/>
        <v>40.840669999999996</v>
      </c>
      <c r="E76" s="20">
        <f t="shared" si="45"/>
        <v>12</v>
      </c>
      <c r="F76" s="21">
        <f t="shared" si="46"/>
        <v>70</v>
      </c>
      <c r="G76" s="7">
        <f t="shared" si="38"/>
        <v>5.833333333333333</v>
      </c>
      <c r="H76" s="24">
        <f t="shared" si="47"/>
        <v>1.8</v>
      </c>
      <c r="I76" s="7">
        <f t="shared" si="48"/>
        <v>10.5</v>
      </c>
      <c r="J76" s="25">
        <f t="shared" si="50"/>
        <v>2500</v>
      </c>
      <c r="K76" s="5">
        <f t="shared" si="49"/>
        <v>238.0952380952381</v>
      </c>
      <c r="L76" s="4">
        <f t="shared" si="39"/>
        <v>3.4033891666666665</v>
      </c>
      <c r="M76" s="5">
        <f t="shared" si="40"/>
        <v>810.33075396825393</v>
      </c>
      <c r="N76" s="5">
        <f t="shared" si="41"/>
        <v>48619.845238095237</v>
      </c>
      <c r="O76" s="5">
        <v>5280</v>
      </c>
      <c r="P76" s="7">
        <f t="shared" si="42"/>
        <v>9.2083040223665229</v>
      </c>
      <c r="Q76" s="7">
        <v>1.6093440000000001</v>
      </c>
      <c r="R76" s="7">
        <f t="shared" si="43"/>
        <v>14.819328828571431</v>
      </c>
    </row>
    <row r="77" spans="2:18" x14ac:dyDescent="0.2">
      <c r="B77" s="19">
        <f t="shared" si="44"/>
        <v>13</v>
      </c>
      <c r="C77" s="7">
        <v>3.1415899999999999</v>
      </c>
      <c r="D77" s="7">
        <f t="shared" si="37"/>
        <v>40.840669999999996</v>
      </c>
      <c r="E77" s="20">
        <f t="shared" si="45"/>
        <v>12</v>
      </c>
      <c r="F77" s="21">
        <f t="shared" si="46"/>
        <v>70</v>
      </c>
      <c r="G77" s="7">
        <f t="shared" si="38"/>
        <v>5.833333333333333</v>
      </c>
      <c r="H77" s="24">
        <f t="shared" si="47"/>
        <v>1.71</v>
      </c>
      <c r="I77" s="7">
        <f t="shared" si="48"/>
        <v>9.9749999999999996</v>
      </c>
      <c r="J77" s="25">
        <f t="shared" si="50"/>
        <v>2600</v>
      </c>
      <c r="K77" s="5">
        <f t="shared" si="49"/>
        <v>260.65162907268171</v>
      </c>
      <c r="L77" s="4">
        <f t="shared" si="39"/>
        <v>3.4033891666666665</v>
      </c>
      <c r="M77" s="5">
        <f t="shared" si="40"/>
        <v>887.09893065998324</v>
      </c>
      <c r="N77" s="5">
        <f t="shared" si="41"/>
        <v>53225.935839598991</v>
      </c>
      <c r="O77" s="5">
        <v>5280</v>
      </c>
      <c r="P77" s="7">
        <f t="shared" si="42"/>
        <v>10.080669666590717</v>
      </c>
      <c r="Q77" s="7">
        <v>1.6093440000000001</v>
      </c>
      <c r="R77" s="7">
        <f t="shared" si="43"/>
        <v>16.223265243909772</v>
      </c>
    </row>
    <row r="78" spans="2:18" x14ac:dyDescent="0.2">
      <c r="B78" s="19">
        <f t="shared" si="44"/>
        <v>13</v>
      </c>
      <c r="C78" s="7">
        <v>3.1415899999999999</v>
      </c>
      <c r="D78" s="7">
        <f t="shared" si="37"/>
        <v>40.840669999999996</v>
      </c>
      <c r="E78" s="20">
        <f t="shared" si="45"/>
        <v>12</v>
      </c>
      <c r="F78" s="21">
        <f t="shared" si="46"/>
        <v>70</v>
      </c>
      <c r="G78" s="7">
        <f t="shared" si="38"/>
        <v>5.833333333333333</v>
      </c>
      <c r="H78" s="24">
        <f t="shared" si="47"/>
        <v>1.62</v>
      </c>
      <c r="I78" s="7">
        <f t="shared" si="48"/>
        <v>9.4499999999999993</v>
      </c>
      <c r="J78" s="25">
        <f t="shared" si="50"/>
        <v>2700</v>
      </c>
      <c r="K78" s="5">
        <f t="shared" si="49"/>
        <v>285.71428571428572</v>
      </c>
      <c r="L78" s="4">
        <f t="shared" si="39"/>
        <v>3.4033891666666665</v>
      </c>
      <c r="M78" s="5">
        <f t="shared" si="40"/>
        <v>972.39690476190469</v>
      </c>
      <c r="N78" s="5">
        <f t="shared" si="41"/>
        <v>58343.814285714281</v>
      </c>
      <c r="O78" s="5">
        <v>5280</v>
      </c>
      <c r="P78" s="7">
        <f t="shared" si="42"/>
        <v>11.049964826839826</v>
      </c>
      <c r="Q78" s="7">
        <v>1.6093440000000001</v>
      </c>
      <c r="R78" s="7">
        <f t="shared" si="43"/>
        <v>17.783194594285714</v>
      </c>
    </row>
    <row r="79" spans="2:18" x14ac:dyDescent="0.2">
      <c r="B79" s="19">
        <f t="shared" si="44"/>
        <v>13</v>
      </c>
      <c r="C79" s="7">
        <v>3.1415899999999999</v>
      </c>
      <c r="D79" s="7">
        <f t="shared" si="37"/>
        <v>40.840669999999996</v>
      </c>
      <c r="E79" s="20">
        <f t="shared" si="45"/>
        <v>12</v>
      </c>
      <c r="F79" s="21">
        <f t="shared" si="46"/>
        <v>70</v>
      </c>
      <c r="G79" s="7">
        <f t="shared" si="38"/>
        <v>5.833333333333333</v>
      </c>
      <c r="H79" s="24">
        <f t="shared" si="47"/>
        <v>1.53</v>
      </c>
      <c r="I79" s="7">
        <f t="shared" si="48"/>
        <v>8.9249999999999989</v>
      </c>
      <c r="J79" s="25">
        <f t="shared" si="50"/>
        <v>2800</v>
      </c>
      <c r="K79" s="5">
        <f t="shared" si="49"/>
        <v>313.72549019607845</v>
      </c>
      <c r="L79" s="4">
        <f t="shared" si="39"/>
        <v>3.4033891666666665</v>
      </c>
      <c r="M79" s="5">
        <f t="shared" si="40"/>
        <v>1067.729934640523</v>
      </c>
      <c r="N79" s="5">
        <f t="shared" si="41"/>
        <v>64063.796078431376</v>
      </c>
      <c r="O79" s="5">
        <v>5280</v>
      </c>
      <c r="P79" s="7">
        <f t="shared" si="42"/>
        <v>12.133294711824124</v>
      </c>
      <c r="Q79" s="7">
        <v>1.6093440000000001</v>
      </c>
      <c r="R79" s="7">
        <f t="shared" si="43"/>
        <v>19.526645044705884</v>
      </c>
    </row>
    <row r="80" spans="2:18" x14ac:dyDescent="0.2">
      <c r="B80" s="19">
        <f t="shared" si="44"/>
        <v>13</v>
      </c>
      <c r="C80" s="7">
        <v>3.1415899999999999</v>
      </c>
      <c r="D80" s="7">
        <f t="shared" si="37"/>
        <v>40.840669999999996</v>
      </c>
      <c r="E80" s="20">
        <f t="shared" si="45"/>
        <v>12</v>
      </c>
      <c r="F80" s="21">
        <f t="shared" si="46"/>
        <v>70</v>
      </c>
      <c r="G80" s="7">
        <f t="shared" si="38"/>
        <v>5.833333333333333</v>
      </c>
      <c r="H80" s="24">
        <f t="shared" si="47"/>
        <v>1.4400000000000002</v>
      </c>
      <c r="I80" s="7">
        <f t="shared" si="48"/>
        <v>8.4</v>
      </c>
      <c r="J80" s="25">
        <f t="shared" si="50"/>
        <v>2900</v>
      </c>
      <c r="K80" s="5">
        <f t="shared" si="49"/>
        <v>345.23809523809524</v>
      </c>
      <c r="L80" s="4">
        <f t="shared" si="39"/>
        <v>3.4033891666666665</v>
      </c>
      <c r="M80" s="5">
        <f t="shared" si="40"/>
        <v>1174.9795932539682</v>
      </c>
      <c r="N80" s="5">
        <f t="shared" si="41"/>
        <v>70498.775595238098</v>
      </c>
      <c r="O80" s="5">
        <v>5280</v>
      </c>
      <c r="P80" s="7">
        <f t="shared" si="42"/>
        <v>13.352040832431458</v>
      </c>
      <c r="Q80" s="7">
        <v>1.6093440000000001</v>
      </c>
      <c r="R80" s="7">
        <f t="shared" si="43"/>
        <v>21.488026801428575</v>
      </c>
    </row>
    <row r="81" spans="2:18" x14ac:dyDescent="0.2">
      <c r="B81" s="19">
        <f t="shared" si="44"/>
        <v>13</v>
      </c>
      <c r="C81" s="7">
        <v>3.1415899999999999</v>
      </c>
      <c r="D81" s="7">
        <f t="shared" si="37"/>
        <v>40.840669999999996</v>
      </c>
      <c r="E81" s="20">
        <f t="shared" si="45"/>
        <v>12</v>
      </c>
      <c r="F81" s="21">
        <f t="shared" si="46"/>
        <v>70</v>
      </c>
      <c r="G81" s="7">
        <f t="shared" si="38"/>
        <v>5.833333333333333</v>
      </c>
      <c r="H81" s="24">
        <f t="shared" si="47"/>
        <v>1.35</v>
      </c>
      <c r="I81" s="7">
        <f t="shared" si="48"/>
        <v>7.875</v>
      </c>
      <c r="J81" s="25">
        <f t="shared" si="50"/>
        <v>3000</v>
      </c>
      <c r="K81" s="5">
        <f t="shared" si="49"/>
        <v>380.95238095238096</v>
      </c>
      <c r="L81" s="4">
        <f t="shared" si="39"/>
        <v>3.4033891666666665</v>
      </c>
      <c r="M81" s="5">
        <f t="shared" si="40"/>
        <v>1296.5292063492063</v>
      </c>
      <c r="N81" s="5">
        <f t="shared" si="41"/>
        <v>77791.752380952385</v>
      </c>
      <c r="O81" s="5">
        <v>5280</v>
      </c>
      <c r="P81" s="7">
        <f t="shared" si="42"/>
        <v>14.733286435786436</v>
      </c>
      <c r="Q81" s="7">
        <v>1.6093440000000001</v>
      </c>
      <c r="R81" s="7">
        <f t="shared" si="43"/>
        <v>23.710926125714288</v>
      </c>
    </row>
    <row r="82" spans="2:18" x14ac:dyDescent="0.2">
      <c r="B82" s="19">
        <f t="shared" si="44"/>
        <v>13</v>
      </c>
      <c r="C82" s="7">
        <v>3.1415899999999999</v>
      </c>
      <c r="D82" s="7">
        <f t="shared" si="37"/>
        <v>40.840669999999996</v>
      </c>
      <c r="E82" s="20">
        <f t="shared" si="45"/>
        <v>12</v>
      </c>
      <c r="F82" s="21">
        <f t="shared" si="46"/>
        <v>70</v>
      </c>
      <c r="G82" s="7">
        <f t="shared" si="38"/>
        <v>5.833333333333333</v>
      </c>
      <c r="H82" s="24">
        <f t="shared" si="47"/>
        <v>1.2599999999999998</v>
      </c>
      <c r="I82" s="7">
        <f t="shared" si="48"/>
        <v>7.3499999999999988</v>
      </c>
      <c r="J82" s="25">
        <f t="shared" si="50"/>
        <v>3100</v>
      </c>
      <c r="K82" s="5">
        <f t="shared" si="49"/>
        <v>421.76870748299325</v>
      </c>
      <c r="L82" s="4">
        <f t="shared" si="39"/>
        <v>3.4033891666666665</v>
      </c>
      <c r="M82" s="5">
        <f t="shared" si="40"/>
        <v>1435.4430498866213</v>
      </c>
      <c r="N82" s="5">
        <f t="shared" si="41"/>
        <v>86126.582993197284</v>
      </c>
      <c r="O82" s="5">
        <v>5280</v>
      </c>
      <c r="P82" s="7">
        <f t="shared" si="42"/>
        <v>16.311852839620698</v>
      </c>
      <c r="Q82" s="7">
        <v>1.6093440000000001</v>
      </c>
      <c r="R82" s="7">
        <f t="shared" si="43"/>
        <v>26.251382496326535</v>
      </c>
    </row>
    <row r="83" spans="2:18" x14ac:dyDescent="0.2">
      <c r="B83" s="19">
        <f t="shared" si="44"/>
        <v>13</v>
      </c>
      <c r="C83" s="7">
        <v>3.1415899999999999</v>
      </c>
      <c r="D83" s="7">
        <f t="shared" si="37"/>
        <v>40.840669999999996</v>
      </c>
      <c r="E83" s="20">
        <f t="shared" si="45"/>
        <v>12</v>
      </c>
      <c r="F83" s="21">
        <f t="shared" si="46"/>
        <v>70</v>
      </c>
      <c r="G83" s="7">
        <f t="shared" si="38"/>
        <v>5.833333333333333</v>
      </c>
      <c r="H83" s="24">
        <f t="shared" si="47"/>
        <v>1.17</v>
      </c>
      <c r="I83" s="7">
        <f t="shared" si="48"/>
        <v>6.8249999999999993</v>
      </c>
      <c r="J83" s="25">
        <f t="shared" si="50"/>
        <v>3200</v>
      </c>
      <c r="K83" s="5">
        <f t="shared" si="49"/>
        <v>468.8644688644689</v>
      </c>
      <c r="L83" s="4">
        <f t="shared" si="39"/>
        <v>3.4033891666666665</v>
      </c>
      <c r="M83" s="5">
        <f t="shared" si="40"/>
        <v>1595.728253968254</v>
      </c>
      <c r="N83" s="5">
        <f t="shared" si="41"/>
        <v>95743.695238095243</v>
      </c>
      <c r="O83" s="5">
        <v>5280</v>
      </c>
      <c r="P83" s="7">
        <f t="shared" si="42"/>
        <v>18.133275613275615</v>
      </c>
      <c r="Q83" s="7">
        <v>1.6093440000000001</v>
      </c>
      <c r="R83" s="7">
        <f t="shared" si="43"/>
        <v>29.182678308571433</v>
      </c>
    </row>
    <row r="84" spans="2:18" x14ac:dyDescent="0.2">
      <c r="B84" s="19">
        <f t="shared" si="44"/>
        <v>13</v>
      </c>
      <c r="C84" s="7">
        <v>3.1415899999999999</v>
      </c>
      <c r="D84" s="7">
        <f t="shared" si="37"/>
        <v>40.840669999999996</v>
      </c>
      <c r="E84" s="20">
        <f t="shared" si="45"/>
        <v>12</v>
      </c>
      <c r="F84" s="21">
        <f t="shared" si="46"/>
        <v>70</v>
      </c>
      <c r="G84" s="7">
        <f t="shared" si="38"/>
        <v>5.833333333333333</v>
      </c>
      <c r="H84" s="24">
        <f t="shared" si="47"/>
        <v>1.0799999999999998</v>
      </c>
      <c r="I84" s="7">
        <f t="shared" si="48"/>
        <v>6.2999999999999989</v>
      </c>
      <c r="J84" s="25">
        <f t="shared" si="50"/>
        <v>3300</v>
      </c>
      <c r="K84" s="5">
        <f t="shared" si="49"/>
        <v>523.80952380952385</v>
      </c>
      <c r="L84" s="4">
        <f t="shared" si="39"/>
        <v>3.4033891666666665</v>
      </c>
      <c r="M84" s="5">
        <f t="shared" si="40"/>
        <v>1782.7276587301587</v>
      </c>
      <c r="N84" s="5">
        <f t="shared" si="41"/>
        <v>106963.65952380952</v>
      </c>
      <c r="O84" s="5">
        <v>5280</v>
      </c>
      <c r="P84" s="7">
        <f t="shared" si="42"/>
        <v>20.258268849206349</v>
      </c>
      <c r="Q84" s="7">
        <v>1.6093440000000001</v>
      </c>
      <c r="R84" s="7">
        <f t="shared" si="43"/>
        <v>32.602523422857146</v>
      </c>
    </row>
    <row r="85" spans="2:18" x14ac:dyDescent="0.2">
      <c r="B85" s="19">
        <f t="shared" si="44"/>
        <v>13</v>
      </c>
      <c r="C85" s="7">
        <v>3.1415899999999999</v>
      </c>
      <c r="D85" s="7">
        <f t="shared" si="37"/>
        <v>40.840669999999996</v>
      </c>
      <c r="E85" s="20">
        <f t="shared" si="45"/>
        <v>12</v>
      </c>
      <c r="F85" s="21">
        <f t="shared" si="46"/>
        <v>70</v>
      </c>
      <c r="G85" s="7">
        <f t="shared" si="38"/>
        <v>5.833333333333333</v>
      </c>
      <c r="H85" s="24">
        <f t="shared" si="47"/>
        <v>0.99</v>
      </c>
      <c r="I85" s="7">
        <f t="shared" si="48"/>
        <v>5.7749999999999995</v>
      </c>
      <c r="J85" s="25">
        <f t="shared" si="50"/>
        <v>3400</v>
      </c>
      <c r="K85" s="5">
        <f t="shared" si="49"/>
        <v>588.74458874458878</v>
      </c>
      <c r="L85" s="4">
        <f t="shared" si="39"/>
        <v>3.4033891666666665</v>
      </c>
      <c r="M85" s="5">
        <f t="shared" si="40"/>
        <v>2003.7269552669552</v>
      </c>
      <c r="N85" s="5">
        <f t="shared" si="41"/>
        <v>120223.61731601731</v>
      </c>
      <c r="O85" s="5">
        <v>5280</v>
      </c>
      <c r="P85" s="7">
        <f t="shared" si="42"/>
        <v>22.769624491669944</v>
      </c>
      <c r="Q85" s="7">
        <v>1.6093440000000001</v>
      </c>
      <c r="R85" s="7">
        <f t="shared" si="43"/>
        <v>36.644158557922076</v>
      </c>
    </row>
    <row r="86" spans="2:18" x14ac:dyDescent="0.2">
      <c r="B86" s="19">
        <f t="shared" si="44"/>
        <v>13</v>
      </c>
      <c r="C86" s="7">
        <v>3.1415899999999999</v>
      </c>
      <c r="D86" s="7">
        <f t="shared" si="37"/>
        <v>40.840669999999996</v>
      </c>
      <c r="E86" s="20">
        <f t="shared" si="45"/>
        <v>12</v>
      </c>
      <c r="F86" s="21">
        <f t="shared" si="46"/>
        <v>70</v>
      </c>
      <c r="G86" s="7">
        <f t="shared" si="38"/>
        <v>5.833333333333333</v>
      </c>
      <c r="H86" s="26">
        <f>$D$35</f>
        <v>0.9</v>
      </c>
      <c r="I86" s="7">
        <f t="shared" si="48"/>
        <v>5.25</v>
      </c>
      <c r="J86" s="27">
        <f>$C$35</f>
        <v>3500</v>
      </c>
      <c r="K86" s="5">
        <f t="shared" si="49"/>
        <v>666.66666666666663</v>
      </c>
      <c r="L86" s="4">
        <f t="shared" si="39"/>
        <v>3.4033891666666665</v>
      </c>
      <c r="M86" s="5">
        <f t="shared" si="40"/>
        <v>2268.9261111111109</v>
      </c>
      <c r="N86" s="5">
        <f t="shared" si="41"/>
        <v>136135.56666666665</v>
      </c>
      <c r="O86" s="5">
        <v>5280</v>
      </c>
      <c r="P86" s="7">
        <f t="shared" si="42"/>
        <v>25.783251262626258</v>
      </c>
      <c r="Q86" s="7">
        <v>1.6093440000000001</v>
      </c>
      <c r="R86" s="7">
        <f t="shared" si="43"/>
        <v>41.494120719999998</v>
      </c>
    </row>
    <row r="89" spans="2:18" ht="15" x14ac:dyDescent="0.25">
      <c r="B89" s="3" t="s">
        <v>6</v>
      </c>
      <c r="C89" s="17">
        <v>83</v>
      </c>
      <c r="D89" s="7"/>
      <c r="G89" s="7"/>
      <c r="I89" s="7"/>
      <c r="K89" s="7"/>
      <c r="L89" s="7"/>
      <c r="M89" s="7"/>
      <c r="N89" s="7"/>
      <c r="P89" s="7"/>
      <c r="Q89" s="7"/>
      <c r="R89" s="7"/>
    </row>
    <row r="90" spans="2:18" ht="44.25" customHeight="1" x14ac:dyDescent="0.25">
      <c r="B90" s="6" t="s">
        <v>38</v>
      </c>
      <c r="C90" s="6" t="s">
        <v>24</v>
      </c>
      <c r="D90" s="6" t="s">
        <v>39</v>
      </c>
      <c r="E90" s="6" t="s">
        <v>7</v>
      </c>
      <c r="F90" s="6" t="s">
        <v>6</v>
      </c>
      <c r="G90" s="6" t="s">
        <v>8</v>
      </c>
      <c r="H90" s="6" t="s">
        <v>40</v>
      </c>
      <c r="I90" s="6" t="s">
        <v>41</v>
      </c>
      <c r="J90" s="6" t="s">
        <v>42</v>
      </c>
      <c r="K90" s="6" t="s">
        <v>43</v>
      </c>
      <c r="L90" s="6" t="s">
        <v>44</v>
      </c>
      <c r="M90" s="6" t="s">
        <v>45</v>
      </c>
      <c r="N90" s="6" t="s">
        <v>46</v>
      </c>
      <c r="O90" s="6" t="s">
        <v>47</v>
      </c>
      <c r="P90" s="6" t="s">
        <v>48</v>
      </c>
      <c r="Q90" s="6" t="s">
        <v>49</v>
      </c>
      <c r="R90" s="6" t="str">
        <f>$C$89&amp;" Teeth - KMH"</f>
        <v>83 Teeth - KMH</v>
      </c>
    </row>
    <row r="91" spans="2:18" x14ac:dyDescent="0.2">
      <c r="B91" s="19">
        <f>$C$37</f>
        <v>13</v>
      </c>
      <c r="C91" s="7">
        <v>3.1415899999999999</v>
      </c>
      <c r="D91" s="7">
        <f t="shared" ref="D91:D111" si="51">C91*B91</f>
        <v>40.840669999999996</v>
      </c>
      <c r="E91" s="20">
        <f>$C$38</f>
        <v>12</v>
      </c>
      <c r="F91" s="21">
        <f>$C$89</f>
        <v>83</v>
      </c>
      <c r="G91" s="7">
        <f t="shared" ref="G91:G111" si="52">F91/E91</f>
        <v>6.916666666666667</v>
      </c>
      <c r="H91" s="22">
        <f>$D$34</f>
        <v>2.7</v>
      </c>
      <c r="I91" s="7">
        <f>G91*H91</f>
        <v>18.675000000000001</v>
      </c>
      <c r="J91" s="23">
        <f>$C$34</f>
        <v>1500</v>
      </c>
      <c r="K91" s="5">
        <f>J91/I91</f>
        <v>80.321285140562253</v>
      </c>
      <c r="L91" s="4">
        <f t="shared" ref="L91:L111" si="53">D91/12</f>
        <v>3.4033891666666665</v>
      </c>
      <c r="M91" s="5">
        <f t="shared" ref="M91:M111" si="54">L91*K91</f>
        <v>273.36459170013387</v>
      </c>
      <c r="N91" s="5">
        <f t="shared" ref="N91:N111" si="55">M91*60</f>
        <v>16401.875502008032</v>
      </c>
      <c r="O91" s="5">
        <v>5280</v>
      </c>
      <c r="P91" s="7">
        <f t="shared" ref="P91:P111" si="56">N91/O91</f>
        <v>3.1064158147742482</v>
      </c>
      <c r="Q91" s="7">
        <v>1.6093440000000001</v>
      </c>
      <c r="R91" s="7">
        <f t="shared" ref="R91:R111" si="57">Q91*P91</f>
        <v>4.9992916530120484</v>
      </c>
    </row>
    <row r="92" spans="2:18" x14ac:dyDescent="0.2">
      <c r="B92" s="19">
        <f t="shared" ref="B92:B111" si="58">$C$37</f>
        <v>13</v>
      </c>
      <c r="C92" s="7">
        <v>3.1415899999999999</v>
      </c>
      <c r="D92" s="7">
        <f t="shared" si="51"/>
        <v>40.840669999999996</v>
      </c>
      <c r="E92" s="20">
        <f t="shared" ref="E92:E111" si="59">$C$38</f>
        <v>12</v>
      </c>
      <c r="F92" s="21">
        <f t="shared" ref="F92:F111" si="60">$C$89</f>
        <v>83</v>
      </c>
      <c r="G92" s="7">
        <f t="shared" si="52"/>
        <v>6.916666666666667</v>
      </c>
      <c r="H92" s="24">
        <f t="shared" ref="H92:H110" si="61">$H$41-((J92-$J$41)/($J$61-$J$41)*($H$41-$H$61))</f>
        <v>2.6100000000000003</v>
      </c>
      <c r="I92" s="7">
        <f t="shared" ref="I92:I111" si="62">G92*H92</f>
        <v>18.052500000000002</v>
      </c>
      <c r="J92" s="25">
        <f>(($J$61-$J$41)/(COUNT($B$41:$B$61)-1))+J91</f>
        <v>1600</v>
      </c>
      <c r="K92" s="5">
        <f t="shared" ref="K92:K111" si="63">J92/I92</f>
        <v>88.63038360337903</v>
      </c>
      <c r="L92" s="4">
        <f t="shared" si="53"/>
        <v>3.4033891666666665</v>
      </c>
      <c r="M92" s="5">
        <f t="shared" si="54"/>
        <v>301.64368739325113</v>
      </c>
      <c r="N92" s="5">
        <f t="shared" si="55"/>
        <v>18098.621243595069</v>
      </c>
      <c r="O92" s="5">
        <v>5280</v>
      </c>
      <c r="P92" s="7">
        <f t="shared" si="56"/>
        <v>3.4277691749233083</v>
      </c>
      <c r="Q92" s="7">
        <v>1.6093440000000001</v>
      </c>
      <c r="R92" s="7">
        <f t="shared" si="57"/>
        <v>5.5164597550477774</v>
      </c>
    </row>
    <row r="93" spans="2:18" x14ac:dyDescent="0.2">
      <c r="B93" s="19">
        <f t="shared" si="58"/>
        <v>13</v>
      </c>
      <c r="C93" s="7">
        <v>3.1415899999999999</v>
      </c>
      <c r="D93" s="7">
        <f t="shared" si="51"/>
        <v>40.840669999999996</v>
      </c>
      <c r="E93" s="20">
        <f t="shared" si="59"/>
        <v>12</v>
      </c>
      <c r="F93" s="21">
        <f t="shared" si="60"/>
        <v>83</v>
      </c>
      <c r="G93" s="7">
        <f t="shared" si="52"/>
        <v>6.916666666666667</v>
      </c>
      <c r="H93" s="24">
        <f t="shared" si="61"/>
        <v>2.52</v>
      </c>
      <c r="I93" s="7">
        <f t="shared" si="62"/>
        <v>17.43</v>
      </c>
      <c r="J93" s="25">
        <f t="shared" ref="J93:J110" si="64">(($J$61-$J$41)/(COUNT($B$41:$B$61)-1))+J92</f>
        <v>1700</v>
      </c>
      <c r="K93" s="5">
        <f t="shared" si="63"/>
        <v>97.532989099254166</v>
      </c>
      <c r="L93" s="4">
        <f t="shared" si="53"/>
        <v>3.4033891666666665</v>
      </c>
      <c r="M93" s="5">
        <f t="shared" si="54"/>
        <v>331.9427184930197</v>
      </c>
      <c r="N93" s="5">
        <f t="shared" si="55"/>
        <v>19916.56310958118</v>
      </c>
      <c r="O93" s="5">
        <v>5280</v>
      </c>
      <c r="P93" s="7">
        <f t="shared" si="56"/>
        <v>3.7720763465115872</v>
      </c>
      <c r="Q93" s="7">
        <v>1.6093440000000001</v>
      </c>
      <c r="R93" s="7">
        <f t="shared" si="57"/>
        <v>6.070568435800344</v>
      </c>
    </row>
    <row r="94" spans="2:18" x14ac:dyDescent="0.2">
      <c r="B94" s="19">
        <f t="shared" si="58"/>
        <v>13</v>
      </c>
      <c r="C94" s="7">
        <v>3.1415899999999999</v>
      </c>
      <c r="D94" s="7">
        <f t="shared" si="51"/>
        <v>40.840669999999996</v>
      </c>
      <c r="E94" s="20">
        <f t="shared" si="59"/>
        <v>12</v>
      </c>
      <c r="F94" s="21">
        <f t="shared" si="60"/>
        <v>83</v>
      </c>
      <c r="G94" s="7">
        <f t="shared" si="52"/>
        <v>6.916666666666667</v>
      </c>
      <c r="H94" s="24">
        <f t="shared" si="61"/>
        <v>2.4300000000000002</v>
      </c>
      <c r="I94" s="7">
        <f t="shared" si="62"/>
        <v>16.807500000000001</v>
      </c>
      <c r="J94" s="25">
        <f t="shared" si="64"/>
        <v>1800</v>
      </c>
      <c r="K94" s="5">
        <f t="shared" si="63"/>
        <v>107.09504685408299</v>
      </c>
      <c r="L94" s="4">
        <f t="shared" si="53"/>
        <v>3.4033891666666665</v>
      </c>
      <c r="M94" s="5">
        <f t="shared" si="54"/>
        <v>364.48612226684514</v>
      </c>
      <c r="N94" s="5">
        <f t="shared" si="55"/>
        <v>21869.167336010709</v>
      </c>
      <c r="O94" s="5">
        <v>5280</v>
      </c>
      <c r="P94" s="7">
        <f t="shared" si="56"/>
        <v>4.1418877530323313</v>
      </c>
      <c r="Q94" s="7">
        <v>1.6093440000000001</v>
      </c>
      <c r="R94" s="7">
        <f t="shared" si="57"/>
        <v>6.6657222040160642</v>
      </c>
    </row>
    <row r="95" spans="2:18" x14ac:dyDescent="0.2">
      <c r="B95" s="19">
        <f t="shared" si="58"/>
        <v>13</v>
      </c>
      <c r="C95" s="7">
        <v>3.1415899999999999</v>
      </c>
      <c r="D95" s="7">
        <f t="shared" si="51"/>
        <v>40.840669999999996</v>
      </c>
      <c r="E95" s="20">
        <f t="shared" si="59"/>
        <v>12</v>
      </c>
      <c r="F95" s="21">
        <f t="shared" si="60"/>
        <v>83</v>
      </c>
      <c r="G95" s="7">
        <f t="shared" si="52"/>
        <v>6.916666666666667</v>
      </c>
      <c r="H95" s="24">
        <f t="shared" si="61"/>
        <v>2.34</v>
      </c>
      <c r="I95" s="7">
        <f t="shared" si="62"/>
        <v>16.184999999999999</v>
      </c>
      <c r="J95" s="25">
        <f t="shared" si="64"/>
        <v>1900</v>
      </c>
      <c r="K95" s="5">
        <f t="shared" si="63"/>
        <v>117.39264751312945</v>
      </c>
      <c r="L95" s="4">
        <f t="shared" si="53"/>
        <v>3.4033891666666665</v>
      </c>
      <c r="M95" s="5">
        <f t="shared" si="54"/>
        <v>399.53286479250335</v>
      </c>
      <c r="N95" s="5">
        <f t="shared" si="55"/>
        <v>23971.9718875502</v>
      </c>
      <c r="O95" s="5">
        <v>5280</v>
      </c>
      <c r="P95" s="7">
        <f t="shared" si="56"/>
        <v>4.5401461908239016</v>
      </c>
      <c r="Q95" s="7">
        <v>1.6093440000000001</v>
      </c>
      <c r="R95" s="7">
        <f t="shared" si="57"/>
        <v>7.3066570313253019</v>
      </c>
    </row>
    <row r="96" spans="2:18" x14ac:dyDescent="0.2">
      <c r="B96" s="19">
        <f t="shared" si="58"/>
        <v>13</v>
      </c>
      <c r="C96" s="7">
        <v>3.1415899999999999</v>
      </c>
      <c r="D96" s="7">
        <f t="shared" si="51"/>
        <v>40.840669999999996</v>
      </c>
      <c r="E96" s="20">
        <f t="shared" si="59"/>
        <v>12</v>
      </c>
      <c r="F96" s="21">
        <f t="shared" si="60"/>
        <v>83</v>
      </c>
      <c r="G96" s="7">
        <f t="shared" si="52"/>
        <v>6.916666666666667</v>
      </c>
      <c r="H96" s="24">
        <f t="shared" si="61"/>
        <v>2.25</v>
      </c>
      <c r="I96" s="7">
        <f t="shared" si="62"/>
        <v>15.5625</v>
      </c>
      <c r="J96" s="25">
        <f t="shared" si="64"/>
        <v>2000</v>
      </c>
      <c r="K96" s="5">
        <f t="shared" si="63"/>
        <v>128.5140562248996</v>
      </c>
      <c r="L96" s="4">
        <f t="shared" si="53"/>
        <v>3.4033891666666665</v>
      </c>
      <c r="M96" s="5">
        <f t="shared" si="54"/>
        <v>437.38334672021421</v>
      </c>
      <c r="N96" s="5">
        <f t="shared" si="55"/>
        <v>26243.000803212853</v>
      </c>
      <c r="O96" s="5">
        <v>5280</v>
      </c>
      <c r="P96" s="7">
        <f t="shared" si="56"/>
        <v>4.970265303638798</v>
      </c>
      <c r="Q96" s="7">
        <v>1.6093440000000001</v>
      </c>
      <c r="R96" s="7">
        <f t="shared" si="57"/>
        <v>7.9988666448192784</v>
      </c>
    </row>
    <row r="97" spans="2:18" x14ac:dyDescent="0.2">
      <c r="B97" s="19">
        <f t="shared" si="58"/>
        <v>13</v>
      </c>
      <c r="C97" s="7">
        <v>3.1415899999999999</v>
      </c>
      <c r="D97" s="7">
        <f t="shared" si="51"/>
        <v>40.840669999999996</v>
      </c>
      <c r="E97" s="20">
        <f t="shared" si="59"/>
        <v>12</v>
      </c>
      <c r="F97" s="21">
        <f t="shared" si="60"/>
        <v>83</v>
      </c>
      <c r="G97" s="7">
        <f t="shared" si="52"/>
        <v>6.916666666666667</v>
      </c>
      <c r="H97" s="24">
        <f t="shared" si="61"/>
        <v>2.16</v>
      </c>
      <c r="I97" s="7">
        <f t="shared" si="62"/>
        <v>14.940000000000001</v>
      </c>
      <c r="J97" s="25">
        <f t="shared" si="64"/>
        <v>2100</v>
      </c>
      <c r="K97" s="5">
        <f t="shared" si="63"/>
        <v>140.56224899598394</v>
      </c>
      <c r="L97" s="4">
        <f t="shared" si="53"/>
        <v>3.4033891666666665</v>
      </c>
      <c r="M97" s="5">
        <f t="shared" si="54"/>
        <v>478.38803547523423</v>
      </c>
      <c r="N97" s="5">
        <f t="shared" si="55"/>
        <v>28703.282128514053</v>
      </c>
      <c r="O97" s="5">
        <v>5280</v>
      </c>
      <c r="P97" s="7">
        <f t="shared" si="56"/>
        <v>5.4362276758549344</v>
      </c>
      <c r="Q97" s="7">
        <v>1.6093440000000001</v>
      </c>
      <c r="R97" s="7">
        <f t="shared" si="57"/>
        <v>8.748760392771084</v>
      </c>
    </row>
    <row r="98" spans="2:18" x14ac:dyDescent="0.2">
      <c r="B98" s="19">
        <f t="shared" si="58"/>
        <v>13</v>
      </c>
      <c r="C98" s="7">
        <v>3.1415899999999999</v>
      </c>
      <c r="D98" s="7">
        <f t="shared" si="51"/>
        <v>40.840669999999996</v>
      </c>
      <c r="E98" s="20">
        <f t="shared" si="59"/>
        <v>12</v>
      </c>
      <c r="F98" s="21">
        <f t="shared" si="60"/>
        <v>83</v>
      </c>
      <c r="G98" s="7">
        <f t="shared" si="52"/>
        <v>6.916666666666667</v>
      </c>
      <c r="H98" s="24">
        <f t="shared" si="61"/>
        <v>2.0700000000000003</v>
      </c>
      <c r="I98" s="7">
        <f t="shared" si="62"/>
        <v>14.317500000000003</v>
      </c>
      <c r="J98" s="25">
        <f t="shared" si="64"/>
        <v>2200</v>
      </c>
      <c r="K98" s="5">
        <f t="shared" si="63"/>
        <v>153.65811070368429</v>
      </c>
      <c r="L98" s="4">
        <f t="shared" si="53"/>
        <v>3.4033891666666665</v>
      </c>
      <c r="M98" s="5">
        <f t="shared" si="54"/>
        <v>522.95834933938647</v>
      </c>
      <c r="N98" s="5">
        <f t="shared" si="55"/>
        <v>31377.500960363188</v>
      </c>
      <c r="O98" s="5">
        <v>5280</v>
      </c>
      <c r="P98" s="7">
        <f t="shared" si="56"/>
        <v>5.9427085152203007</v>
      </c>
      <c r="Q98" s="7">
        <v>1.6093440000000001</v>
      </c>
      <c r="R98" s="7">
        <f t="shared" si="57"/>
        <v>9.5638622927187011</v>
      </c>
    </row>
    <row r="99" spans="2:18" x14ac:dyDescent="0.2">
      <c r="B99" s="19">
        <f t="shared" si="58"/>
        <v>13</v>
      </c>
      <c r="C99" s="7">
        <v>3.1415899999999999</v>
      </c>
      <c r="D99" s="7">
        <f t="shared" si="51"/>
        <v>40.840669999999996</v>
      </c>
      <c r="E99" s="20">
        <f t="shared" si="59"/>
        <v>12</v>
      </c>
      <c r="F99" s="21">
        <f t="shared" si="60"/>
        <v>83</v>
      </c>
      <c r="G99" s="7">
        <f t="shared" si="52"/>
        <v>6.916666666666667</v>
      </c>
      <c r="H99" s="24">
        <f t="shared" si="61"/>
        <v>1.98</v>
      </c>
      <c r="I99" s="7">
        <f t="shared" si="62"/>
        <v>13.695</v>
      </c>
      <c r="J99" s="25">
        <f t="shared" si="64"/>
        <v>2300</v>
      </c>
      <c r="K99" s="5">
        <f t="shared" si="63"/>
        <v>167.94450529390289</v>
      </c>
      <c r="L99" s="4">
        <f t="shared" si="53"/>
        <v>3.4033891666666665</v>
      </c>
      <c r="M99" s="5">
        <f t="shared" si="54"/>
        <v>571.58050991846176</v>
      </c>
      <c r="N99" s="5">
        <f t="shared" si="55"/>
        <v>34294.830595107705</v>
      </c>
      <c r="O99" s="5">
        <v>5280</v>
      </c>
      <c r="P99" s="7">
        <f t="shared" si="56"/>
        <v>6.4952330672552474</v>
      </c>
      <c r="Q99" s="7">
        <v>1.6093440000000001</v>
      </c>
      <c r="R99" s="7">
        <f t="shared" si="57"/>
        <v>10.45306436538883</v>
      </c>
    </row>
    <row r="100" spans="2:18" x14ac:dyDescent="0.2">
      <c r="B100" s="19">
        <f t="shared" si="58"/>
        <v>13</v>
      </c>
      <c r="C100" s="7">
        <v>3.1415899999999999</v>
      </c>
      <c r="D100" s="7">
        <f t="shared" si="51"/>
        <v>40.840669999999996</v>
      </c>
      <c r="E100" s="20">
        <f t="shared" si="59"/>
        <v>12</v>
      </c>
      <c r="F100" s="21">
        <f t="shared" si="60"/>
        <v>83</v>
      </c>
      <c r="G100" s="7">
        <f t="shared" si="52"/>
        <v>6.916666666666667</v>
      </c>
      <c r="H100" s="24">
        <f t="shared" si="61"/>
        <v>1.8900000000000001</v>
      </c>
      <c r="I100" s="7">
        <f t="shared" si="62"/>
        <v>13.072500000000002</v>
      </c>
      <c r="J100" s="25">
        <f t="shared" si="64"/>
        <v>2400</v>
      </c>
      <c r="K100" s="5">
        <f t="shared" si="63"/>
        <v>183.59150889271368</v>
      </c>
      <c r="L100" s="4">
        <f t="shared" si="53"/>
        <v>3.4033891666666665</v>
      </c>
      <c r="M100" s="5">
        <f t="shared" si="54"/>
        <v>624.83335245744865</v>
      </c>
      <c r="N100" s="5">
        <f t="shared" si="55"/>
        <v>37490.001147446921</v>
      </c>
      <c r="O100" s="5">
        <v>5280</v>
      </c>
      <c r="P100" s="7">
        <f t="shared" si="56"/>
        <v>7.1003790051982802</v>
      </c>
      <c r="Q100" s="7">
        <v>1.6093440000000001</v>
      </c>
      <c r="R100" s="7">
        <f t="shared" si="57"/>
        <v>11.426952349741821</v>
      </c>
    </row>
    <row r="101" spans="2:18" x14ac:dyDescent="0.2">
      <c r="B101" s="19">
        <f t="shared" si="58"/>
        <v>13</v>
      </c>
      <c r="C101" s="7">
        <v>3.1415899999999999</v>
      </c>
      <c r="D101" s="7">
        <f t="shared" si="51"/>
        <v>40.840669999999996</v>
      </c>
      <c r="E101" s="20">
        <f t="shared" si="59"/>
        <v>12</v>
      </c>
      <c r="F101" s="21">
        <f t="shared" si="60"/>
        <v>83</v>
      </c>
      <c r="G101" s="7">
        <f t="shared" si="52"/>
        <v>6.916666666666667</v>
      </c>
      <c r="H101" s="24">
        <f t="shared" si="61"/>
        <v>1.8</v>
      </c>
      <c r="I101" s="7">
        <f t="shared" si="62"/>
        <v>12.450000000000001</v>
      </c>
      <c r="J101" s="25">
        <f t="shared" si="64"/>
        <v>2500</v>
      </c>
      <c r="K101" s="5">
        <f t="shared" si="63"/>
        <v>200.80321285140562</v>
      </c>
      <c r="L101" s="4">
        <f t="shared" si="53"/>
        <v>3.4033891666666665</v>
      </c>
      <c r="M101" s="5">
        <f t="shared" si="54"/>
        <v>683.41147925033465</v>
      </c>
      <c r="N101" s="5">
        <f t="shared" si="55"/>
        <v>41004.688755020077</v>
      </c>
      <c r="O101" s="5">
        <v>5280</v>
      </c>
      <c r="P101" s="7">
        <f t="shared" si="56"/>
        <v>7.7660395369356205</v>
      </c>
      <c r="Q101" s="7">
        <v>1.6093440000000001</v>
      </c>
      <c r="R101" s="7">
        <f t="shared" si="57"/>
        <v>12.49822913253012</v>
      </c>
    </row>
    <row r="102" spans="2:18" x14ac:dyDescent="0.2">
      <c r="B102" s="19">
        <f t="shared" si="58"/>
        <v>13</v>
      </c>
      <c r="C102" s="7">
        <v>3.1415899999999999</v>
      </c>
      <c r="D102" s="7">
        <f t="shared" si="51"/>
        <v>40.840669999999996</v>
      </c>
      <c r="E102" s="20">
        <f t="shared" si="59"/>
        <v>12</v>
      </c>
      <c r="F102" s="21">
        <f t="shared" si="60"/>
        <v>83</v>
      </c>
      <c r="G102" s="7">
        <f t="shared" si="52"/>
        <v>6.916666666666667</v>
      </c>
      <c r="H102" s="24">
        <f t="shared" si="61"/>
        <v>1.71</v>
      </c>
      <c r="I102" s="7">
        <f t="shared" si="62"/>
        <v>11.827500000000001</v>
      </c>
      <c r="J102" s="25">
        <f t="shared" si="64"/>
        <v>2600</v>
      </c>
      <c r="K102" s="5">
        <f t="shared" si="63"/>
        <v>219.82667512153878</v>
      </c>
      <c r="L102" s="4">
        <f t="shared" si="53"/>
        <v>3.4033891666666665</v>
      </c>
      <c r="M102" s="5">
        <f t="shared" si="54"/>
        <v>748.15572465299795</v>
      </c>
      <c r="N102" s="5">
        <f t="shared" si="55"/>
        <v>44889.343479179879</v>
      </c>
      <c r="O102" s="5">
        <v>5280</v>
      </c>
      <c r="P102" s="7">
        <f t="shared" si="56"/>
        <v>8.5017695983295223</v>
      </c>
      <c r="Q102" s="7">
        <v>1.6093440000000001</v>
      </c>
      <c r="R102" s="7">
        <f t="shared" si="57"/>
        <v>13.682271892454027</v>
      </c>
    </row>
    <row r="103" spans="2:18" x14ac:dyDescent="0.2">
      <c r="B103" s="19">
        <f t="shared" si="58"/>
        <v>13</v>
      </c>
      <c r="C103" s="7">
        <v>3.1415899999999999</v>
      </c>
      <c r="D103" s="7">
        <f t="shared" si="51"/>
        <v>40.840669999999996</v>
      </c>
      <c r="E103" s="20">
        <f t="shared" si="59"/>
        <v>12</v>
      </c>
      <c r="F103" s="21">
        <f t="shared" si="60"/>
        <v>83</v>
      </c>
      <c r="G103" s="7">
        <f t="shared" si="52"/>
        <v>6.916666666666667</v>
      </c>
      <c r="H103" s="24">
        <f t="shared" si="61"/>
        <v>1.62</v>
      </c>
      <c r="I103" s="7">
        <f t="shared" si="62"/>
        <v>11.205000000000002</v>
      </c>
      <c r="J103" s="25">
        <f t="shared" si="64"/>
        <v>2700</v>
      </c>
      <c r="K103" s="5">
        <f t="shared" si="63"/>
        <v>240.9638554216867</v>
      </c>
      <c r="L103" s="4">
        <f t="shared" si="53"/>
        <v>3.4033891666666665</v>
      </c>
      <c r="M103" s="5">
        <f t="shared" si="54"/>
        <v>820.09377510040144</v>
      </c>
      <c r="N103" s="5">
        <f t="shared" si="55"/>
        <v>49205.626506024084</v>
      </c>
      <c r="O103" s="5">
        <v>5280</v>
      </c>
      <c r="P103" s="7">
        <f t="shared" si="56"/>
        <v>9.3192474443227429</v>
      </c>
      <c r="Q103" s="7">
        <v>1.6093440000000001</v>
      </c>
      <c r="R103" s="7">
        <f t="shared" si="57"/>
        <v>14.997874959036141</v>
      </c>
    </row>
    <row r="104" spans="2:18" x14ac:dyDescent="0.2">
      <c r="B104" s="19">
        <f t="shared" si="58"/>
        <v>13</v>
      </c>
      <c r="C104" s="7">
        <v>3.1415899999999999</v>
      </c>
      <c r="D104" s="7">
        <f t="shared" si="51"/>
        <v>40.840669999999996</v>
      </c>
      <c r="E104" s="20">
        <f t="shared" si="59"/>
        <v>12</v>
      </c>
      <c r="F104" s="21">
        <f t="shared" si="60"/>
        <v>83</v>
      </c>
      <c r="G104" s="7">
        <f t="shared" si="52"/>
        <v>6.916666666666667</v>
      </c>
      <c r="H104" s="24">
        <f t="shared" si="61"/>
        <v>1.53</v>
      </c>
      <c r="I104" s="7">
        <f t="shared" si="62"/>
        <v>10.582500000000001</v>
      </c>
      <c r="J104" s="25">
        <f t="shared" si="64"/>
        <v>2800</v>
      </c>
      <c r="K104" s="5">
        <f t="shared" si="63"/>
        <v>264.58776281596971</v>
      </c>
      <c r="L104" s="4">
        <f t="shared" si="53"/>
        <v>3.4033891666666665</v>
      </c>
      <c r="M104" s="5">
        <f t="shared" si="54"/>
        <v>900.4951256004407</v>
      </c>
      <c r="N104" s="5">
        <f t="shared" si="55"/>
        <v>54029.707536026443</v>
      </c>
      <c r="O104" s="5">
        <v>5280</v>
      </c>
      <c r="P104" s="7">
        <f t="shared" si="56"/>
        <v>10.232899154550463</v>
      </c>
      <c r="Q104" s="7">
        <v>1.6093440000000001</v>
      </c>
      <c r="R104" s="7">
        <f t="shared" si="57"/>
        <v>16.46825485698086</v>
      </c>
    </row>
    <row r="105" spans="2:18" x14ac:dyDescent="0.2">
      <c r="B105" s="19">
        <f t="shared" si="58"/>
        <v>13</v>
      </c>
      <c r="C105" s="7">
        <v>3.1415899999999999</v>
      </c>
      <c r="D105" s="7">
        <f t="shared" si="51"/>
        <v>40.840669999999996</v>
      </c>
      <c r="E105" s="20">
        <f t="shared" si="59"/>
        <v>12</v>
      </c>
      <c r="F105" s="21">
        <f t="shared" si="60"/>
        <v>83</v>
      </c>
      <c r="G105" s="7">
        <f t="shared" si="52"/>
        <v>6.916666666666667</v>
      </c>
      <c r="H105" s="24">
        <f t="shared" si="61"/>
        <v>1.4400000000000002</v>
      </c>
      <c r="I105" s="7">
        <f t="shared" si="62"/>
        <v>9.9600000000000009</v>
      </c>
      <c r="J105" s="25">
        <f t="shared" si="64"/>
        <v>2900</v>
      </c>
      <c r="K105" s="5">
        <f t="shared" si="63"/>
        <v>291.16465863453811</v>
      </c>
      <c r="L105" s="4">
        <f t="shared" si="53"/>
        <v>3.4033891666666665</v>
      </c>
      <c r="M105" s="5">
        <f t="shared" si="54"/>
        <v>990.94664491298511</v>
      </c>
      <c r="N105" s="5">
        <f t="shared" si="55"/>
        <v>59456.798694779107</v>
      </c>
      <c r="O105" s="5">
        <v>5280</v>
      </c>
      <c r="P105" s="7">
        <f t="shared" si="56"/>
        <v>11.260757328556648</v>
      </c>
      <c r="Q105" s="7">
        <v>1.6093440000000001</v>
      </c>
      <c r="R105" s="7">
        <f t="shared" si="57"/>
        <v>18.122432242168671</v>
      </c>
    </row>
    <row r="106" spans="2:18" x14ac:dyDescent="0.2">
      <c r="B106" s="19">
        <f t="shared" si="58"/>
        <v>13</v>
      </c>
      <c r="C106" s="7">
        <v>3.1415899999999999</v>
      </c>
      <c r="D106" s="7">
        <f t="shared" si="51"/>
        <v>40.840669999999996</v>
      </c>
      <c r="E106" s="20">
        <f t="shared" si="59"/>
        <v>12</v>
      </c>
      <c r="F106" s="21">
        <f t="shared" si="60"/>
        <v>83</v>
      </c>
      <c r="G106" s="7">
        <f t="shared" si="52"/>
        <v>6.916666666666667</v>
      </c>
      <c r="H106" s="24">
        <f t="shared" si="61"/>
        <v>1.35</v>
      </c>
      <c r="I106" s="7">
        <f t="shared" si="62"/>
        <v>9.3375000000000004</v>
      </c>
      <c r="J106" s="25">
        <f t="shared" si="64"/>
        <v>3000</v>
      </c>
      <c r="K106" s="5">
        <f t="shared" si="63"/>
        <v>321.28514056224901</v>
      </c>
      <c r="L106" s="4">
        <f t="shared" si="53"/>
        <v>3.4033891666666665</v>
      </c>
      <c r="M106" s="5">
        <f t="shared" si="54"/>
        <v>1093.4583668005355</v>
      </c>
      <c r="N106" s="5">
        <f t="shared" si="55"/>
        <v>65607.502008032126</v>
      </c>
      <c r="O106" s="5">
        <v>5280</v>
      </c>
      <c r="P106" s="7">
        <f t="shared" si="56"/>
        <v>12.425663259096993</v>
      </c>
      <c r="Q106" s="7">
        <v>1.6093440000000001</v>
      </c>
      <c r="R106" s="7">
        <f t="shared" si="57"/>
        <v>19.997166612048193</v>
      </c>
    </row>
    <row r="107" spans="2:18" x14ac:dyDescent="0.2">
      <c r="B107" s="19">
        <f t="shared" si="58"/>
        <v>13</v>
      </c>
      <c r="C107" s="7">
        <v>3.1415899999999999</v>
      </c>
      <c r="D107" s="7">
        <f t="shared" si="51"/>
        <v>40.840669999999996</v>
      </c>
      <c r="E107" s="20">
        <f t="shared" si="59"/>
        <v>12</v>
      </c>
      <c r="F107" s="21">
        <f t="shared" si="60"/>
        <v>83</v>
      </c>
      <c r="G107" s="7">
        <f t="shared" si="52"/>
        <v>6.916666666666667</v>
      </c>
      <c r="H107" s="24">
        <f t="shared" si="61"/>
        <v>1.2599999999999998</v>
      </c>
      <c r="I107" s="7">
        <f t="shared" si="62"/>
        <v>8.7149999999999981</v>
      </c>
      <c r="J107" s="25">
        <f t="shared" si="64"/>
        <v>3100</v>
      </c>
      <c r="K107" s="5">
        <f t="shared" si="63"/>
        <v>355.7085484796329</v>
      </c>
      <c r="L107" s="4">
        <f t="shared" si="53"/>
        <v>3.4033891666666665</v>
      </c>
      <c r="M107" s="5">
        <f t="shared" si="54"/>
        <v>1210.6146203863073</v>
      </c>
      <c r="N107" s="5">
        <f t="shared" si="55"/>
        <v>72636.877223178439</v>
      </c>
      <c r="O107" s="5">
        <v>5280</v>
      </c>
      <c r="P107" s="7">
        <f t="shared" si="56"/>
        <v>13.756984322571673</v>
      </c>
      <c r="Q107" s="7">
        <v>1.6093440000000001</v>
      </c>
      <c r="R107" s="7">
        <f t="shared" si="57"/>
        <v>22.139720177624788</v>
      </c>
    </row>
    <row r="108" spans="2:18" x14ac:dyDescent="0.2">
      <c r="B108" s="19">
        <f t="shared" si="58"/>
        <v>13</v>
      </c>
      <c r="C108" s="7">
        <v>3.1415899999999999</v>
      </c>
      <c r="D108" s="7">
        <f t="shared" si="51"/>
        <v>40.840669999999996</v>
      </c>
      <c r="E108" s="20">
        <f t="shared" si="59"/>
        <v>12</v>
      </c>
      <c r="F108" s="21">
        <f t="shared" si="60"/>
        <v>83</v>
      </c>
      <c r="G108" s="7">
        <f t="shared" si="52"/>
        <v>6.916666666666667</v>
      </c>
      <c r="H108" s="24">
        <f t="shared" si="61"/>
        <v>1.17</v>
      </c>
      <c r="I108" s="7">
        <f t="shared" si="62"/>
        <v>8.0924999999999994</v>
      </c>
      <c r="J108" s="25">
        <f t="shared" si="64"/>
        <v>3200</v>
      </c>
      <c r="K108" s="5">
        <f t="shared" si="63"/>
        <v>395.4278653073834</v>
      </c>
      <c r="L108" s="4">
        <f t="shared" si="53"/>
        <v>3.4033891666666665</v>
      </c>
      <c r="M108" s="5">
        <f t="shared" si="54"/>
        <v>1345.7949129852743</v>
      </c>
      <c r="N108" s="5">
        <f t="shared" si="55"/>
        <v>80747.694779116457</v>
      </c>
      <c r="O108" s="5">
        <v>5280</v>
      </c>
      <c r="P108" s="7">
        <f t="shared" si="56"/>
        <v>15.293124011196298</v>
      </c>
      <c r="Q108" s="7">
        <v>1.6093440000000001</v>
      </c>
      <c r="R108" s="7">
        <f t="shared" si="57"/>
        <v>24.611897368674697</v>
      </c>
    </row>
    <row r="109" spans="2:18" x14ac:dyDescent="0.2">
      <c r="B109" s="19">
        <f t="shared" si="58"/>
        <v>13</v>
      </c>
      <c r="C109" s="7">
        <v>3.1415899999999999</v>
      </c>
      <c r="D109" s="7">
        <f t="shared" si="51"/>
        <v>40.840669999999996</v>
      </c>
      <c r="E109" s="20">
        <f t="shared" si="59"/>
        <v>12</v>
      </c>
      <c r="F109" s="21">
        <f t="shared" si="60"/>
        <v>83</v>
      </c>
      <c r="G109" s="7">
        <f t="shared" si="52"/>
        <v>6.916666666666667</v>
      </c>
      <c r="H109" s="24">
        <f t="shared" si="61"/>
        <v>1.0799999999999998</v>
      </c>
      <c r="I109" s="7">
        <f t="shared" si="62"/>
        <v>7.4699999999999989</v>
      </c>
      <c r="J109" s="25">
        <f t="shared" si="64"/>
        <v>3300</v>
      </c>
      <c r="K109" s="5">
        <f t="shared" si="63"/>
        <v>441.76706827309243</v>
      </c>
      <c r="L109" s="4">
        <f t="shared" si="53"/>
        <v>3.4033891666666665</v>
      </c>
      <c r="M109" s="5">
        <f t="shared" si="54"/>
        <v>1503.5052543507363</v>
      </c>
      <c r="N109" s="5">
        <f t="shared" si="55"/>
        <v>90210.315261044176</v>
      </c>
      <c r="O109" s="5">
        <v>5280</v>
      </c>
      <c r="P109" s="7">
        <f t="shared" si="56"/>
        <v>17.085286981258367</v>
      </c>
      <c r="Q109" s="7">
        <v>1.6093440000000001</v>
      </c>
      <c r="R109" s="7">
        <f t="shared" si="57"/>
        <v>27.496104091566266</v>
      </c>
    </row>
    <row r="110" spans="2:18" x14ac:dyDescent="0.2">
      <c r="B110" s="19">
        <f t="shared" si="58"/>
        <v>13</v>
      </c>
      <c r="C110" s="7">
        <v>3.1415899999999999</v>
      </c>
      <c r="D110" s="7">
        <f t="shared" si="51"/>
        <v>40.840669999999996</v>
      </c>
      <c r="E110" s="20">
        <f t="shared" si="59"/>
        <v>12</v>
      </c>
      <c r="F110" s="21">
        <f t="shared" si="60"/>
        <v>83</v>
      </c>
      <c r="G110" s="7">
        <f t="shared" si="52"/>
        <v>6.916666666666667</v>
      </c>
      <c r="H110" s="24">
        <f t="shared" si="61"/>
        <v>0.99</v>
      </c>
      <c r="I110" s="7">
        <f t="shared" si="62"/>
        <v>6.8475000000000001</v>
      </c>
      <c r="J110" s="25">
        <f t="shared" si="64"/>
        <v>3400</v>
      </c>
      <c r="K110" s="5">
        <f t="shared" si="63"/>
        <v>496.53158086893023</v>
      </c>
      <c r="L110" s="4">
        <f t="shared" si="53"/>
        <v>3.4033891666666665</v>
      </c>
      <c r="M110" s="5">
        <f t="shared" si="54"/>
        <v>1689.8902032371909</v>
      </c>
      <c r="N110" s="5">
        <f t="shared" si="55"/>
        <v>101393.41219423145</v>
      </c>
      <c r="O110" s="5">
        <v>5280</v>
      </c>
      <c r="P110" s="7">
        <f t="shared" si="56"/>
        <v>19.203297764058988</v>
      </c>
      <c r="Q110" s="7">
        <v>1.6093440000000001</v>
      </c>
      <c r="R110" s="7">
        <f t="shared" si="57"/>
        <v>30.904712036801751</v>
      </c>
    </row>
    <row r="111" spans="2:18" x14ac:dyDescent="0.2">
      <c r="B111" s="19">
        <f t="shared" si="58"/>
        <v>13</v>
      </c>
      <c r="C111" s="7">
        <v>3.1415899999999999</v>
      </c>
      <c r="D111" s="7">
        <f t="shared" si="51"/>
        <v>40.840669999999996</v>
      </c>
      <c r="E111" s="20">
        <f t="shared" si="59"/>
        <v>12</v>
      </c>
      <c r="F111" s="21">
        <f t="shared" si="60"/>
        <v>83</v>
      </c>
      <c r="G111" s="7">
        <f t="shared" si="52"/>
        <v>6.916666666666667</v>
      </c>
      <c r="H111" s="26">
        <f>$D$35</f>
        <v>0.9</v>
      </c>
      <c r="I111" s="7">
        <f t="shared" si="62"/>
        <v>6.2250000000000005</v>
      </c>
      <c r="J111" s="27">
        <f>$C$35</f>
        <v>3500</v>
      </c>
      <c r="K111" s="5">
        <f t="shared" si="63"/>
        <v>562.24899598393574</v>
      </c>
      <c r="L111" s="4">
        <f t="shared" si="53"/>
        <v>3.4033891666666665</v>
      </c>
      <c r="M111" s="5">
        <f t="shared" si="54"/>
        <v>1913.5521419009369</v>
      </c>
      <c r="N111" s="5">
        <f t="shared" si="55"/>
        <v>114813.12851405621</v>
      </c>
      <c r="O111" s="5">
        <v>5280</v>
      </c>
      <c r="P111" s="7">
        <f t="shared" si="56"/>
        <v>21.744910703419738</v>
      </c>
      <c r="Q111" s="7">
        <v>1.6093440000000001</v>
      </c>
      <c r="R111" s="7">
        <f t="shared" si="57"/>
        <v>34.995041571084336</v>
      </c>
    </row>
  </sheetData>
  <pageMargins left="0.7" right="0.7" top="0.75" bottom="0.75" header="0.3" footer="0.3"/>
  <pageSetup paperSize="9" orientation="portrait" horizontalDpi="4294967292" vertic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Gearing</vt:lpstr>
      <vt:lpstr>RPM vs Speed Graph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and Birgitte Campbell</dc:creator>
  <cp:lastModifiedBy>Peter and Birgitte Campbell</cp:lastModifiedBy>
  <dcterms:created xsi:type="dcterms:W3CDTF">2014-05-04T12:53:23Z</dcterms:created>
  <dcterms:modified xsi:type="dcterms:W3CDTF">2014-05-04T12:54:30Z</dcterms:modified>
</cp:coreProperties>
</file>